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Budget\Priority Based Budgeting\2019 Cycle\Major Revenues Presentation\Dashboards\"/>
    </mc:Choice>
  </mc:AlternateContent>
  <workbookProtection workbookAlgorithmName="SHA-512" workbookHashValue="k9XL2yWh9DXj6g48ZX9y9FkTO6cE2KcKDpy5PnAPal1cVzmBiY6shCxIyBpwuladIN0YZYvpt2xBhqE+y1DD9w==" workbookSaltValue="L8WkJTSzqpiTnqQ9AHaMxA==" workbookSpinCount="100000" lockStructure="1"/>
  <bookViews>
    <workbookView xWindow="0" yWindow="0" windowWidth="28800" windowHeight="11700"/>
  </bookViews>
  <sheets>
    <sheet name="Revenue Model" sheetId="3" r:id="rId1"/>
    <sheet name="Debt Model" sheetId="2" r:id="rId2"/>
    <sheet name="Debt Model Data" sheetId="1" state="hidden" r:id="rId3"/>
  </sheets>
  <externalReferences>
    <externalReference r:id="rId4"/>
    <externalReference r:id="rId5"/>
    <externalReference r:id="rId6"/>
    <externalReference r:id="rId7"/>
  </externalReferences>
  <definedNames>
    <definedName name="Bond325">'[1]325'!$A$38:$BJ$40</definedName>
    <definedName name="Bond325New">'[2]325'!$A$38:$BJ$40</definedName>
    <definedName name="Bond327">'[1]327'!$A$18:$AC$19</definedName>
    <definedName name="Bond330">'[1]330'!$A$9:$BY$52</definedName>
    <definedName name="Bond330New">'[2]330'!$A$9:$BY$53</definedName>
    <definedName name="DEBT1">[3]a!$M$49</definedName>
    <definedName name="DEBT2">[3]a!$M$49</definedName>
    <definedName name="DEBT3">[3]a!$M$49</definedName>
    <definedName name="DEBTEXP4">[4]SUM!$E$54</definedName>
    <definedName name="PAGE25">#REF!</definedName>
    <definedName name="PAGE26">#REF!</definedName>
    <definedName name="PAGE27">#REF!</definedName>
    <definedName name="_xlnm.Print_Area" localSheetId="0">'Revenue Model'!$A$3:$G$55</definedName>
    <definedName name="ptax4">[3]a!$K$64</definedName>
    <definedName name="ptax5">[3]a!$M$64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7" i="3"/>
  <c r="D8" i="3"/>
  <c r="D16" i="3"/>
  <c r="D15" i="3"/>
  <c r="D9" i="3"/>
  <c r="X4" i="1" l="1"/>
  <c r="V4" i="1"/>
  <c r="T4" i="1"/>
  <c r="R4" i="1"/>
  <c r="P4" i="1"/>
  <c r="N4" i="1"/>
  <c r="L4" i="1"/>
  <c r="J4" i="1"/>
  <c r="H4" i="1"/>
  <c r="F4" i="1"/>
  <c r="C5" i="3" l="1"/>
  <c r="D5" i="3"/>
  <c r="C6" i="3"/>
  <c r="D6" i="3"/>
  <c r="L6" i="3"/>
  <c r="M6" i="3"/>
  <c r="M10" i="3" s="1"/>
  <c r="D10" i="3"/>
  <c r="L7" i="3"/>
  <c r="N7" i="3"/>
  <c r="D12" i="3"/>
  <c r="L8" i="3"/>
  <c r="N8" i="3"/>
  <c r="D13" i="3"/>
  <c r="L9" i="3"/>
  <c r="N9" i="3"/>
  <c r="D14" i="3"/>
  <c r="J10" i="3"/>
  <c r="L21" i="3"/>
  <c r="J24" i="3"/>
  <c r="L24" i="3"/>
  <c r="N24" i="3"/>
  <c r="P24" i="3"/>
  <c r="Q24" i="3"/>
  <c r="K39" i="3" s="1"/>
  <c r="J25" i="3"/>
  <c r="L25" i="3"/>
  <c r="N25" i="3"/>
  <c r="P25" i="3"/>
  <c r="Q25" i="3"/>
  <c r="O40" i="3" s="1"/>
  <c r="J26" i="3"/>
  <c r="L26" i="3"/>
  <c r="M26" i="3"/>
  <c r="N26" i="3"/>
  <c r="P26" i="3"/>
  <c r="I27" i="3"/>
  <c r="J27" i="3"/>
  <c r="L27" i="3"/>
  <c r="N27" i="3"/>
  <c r="P27" i="3"/>
  <c r="J28" i="3"/>
  <c r="L28" i="3"/>
  <c r="R28" i="3" s="1"/>
  <c r="D28" i="3" s="1"/>
  <c r="M28" i="3"/>
  <c r="N28" i="3"/>
  <c r="P28" i="3"/>
  <c r="I29" i="3"/>
  <c r="J29" i="3"/>
  <c r="L29" i="3"/>
  <c r="N29" i="3"/>
  <c r="P29" i="3"/>
  <c r="J30" i="3"/>
  <c r="L30" i="3"/>
  <c r="M30" i="3"/>
  <c r="N30" i="3"/>
  <c r="P30" i="3"/>
  <c r="I31" i="3"/>
  <c r="J31" i="3"/>
  <c r="L31" i="3"/>
  <c r="N31" i="3"/>
  <c r="P31" i="3"/>
  <c r="J32" i="3"/>
  <c r="L32" i="3"/>
  <c r="M32" i="3"/>
  <c r="N32" i="3"/>
  <c r="P32" i="3"/>
  <c r="I33" i="3"/>
  <c r="J33" i="3"/>
  <c r="L33" i="3"/>
  <c r="N33" i="3"/>
  <c r="P33" i="3"/>
  <c r="R33" i="3" s="1"/>
  <c r="D33" i="3" s="1"/>
  <c r="J34" i="3"/>
  <c r="L34" i="3"/>
  <c r="M34" i="3"/>
  <c r="N34" i="3"/>
  <c r="P34" i="3"/>
  <c r="I35" i="3"/>
  <c r="J35" i="3"/>
  <c r="L35" i="3"/>
  <c r="N35" i="3"/>
  <c r="P35" i="3"/>
  <c r="J36" i="3"/>
  <c r="L36" i="3"/>
  <c r="M36" i="3"/>
  <c r="N36" i="3"/>
  <c r="P36" i="3"/>
  <c r="R36" i="3" s="1"/>
  <c r="D36" i="3" s="1"/>
  <c r="J37" i="3"/>
  <c r="K37" i="3"/>
  <c r="L37" i="3"/>
  <c r="M37" i="3"/>
  <c r="N37" i="3"/>
  <c r="P37" i="3"/>
  <c r="Q37" i="3"/>
  <c r="C37" i="3" s="1"/>
  <c r="I38" i="3"/>
  <c r="J38" i="3"/>
  <c r="L38" i="3"/>
  <c r="M38" i="3"/>
  <c r="N38" i="3"/>
  <c r="O38" i="3"/>
  <c r="P38" i="3"/>
  <c r="J39" i="3"/>
  <c r="L39" i="3"/>
  <c r="N39" i="3"/>
  <c r="P39" i="3"/>
  <c r="J40" i="3"/>
  <c r="L40" i="3"/>
  <c r="N40" i="3"/>
  <c r="P40" i="3"/>
  <c r="I41" i="3"/>
  <c r="J41" i="3"/>
  <c r="R41" i="3" s="1"/>
  <c r="D41" i="3" s="1"/>
  <c r="K41" i="3"/>
  <c r="L41" i="3"/>
  <c r="N41" i="3"/>
  <c r="O41" i="3"/>
  <c r="P41" i="3"/>
  <c r="J42" i="3"/>
  <c r="K42" i="3"/>
  <c r="L42" i="3"/>
  <c r="M42" i="3"/>
  <c r="N42" i="3"/>
  <c r="O42" i="3"/>
  <c r="P42" i="3"/>
  <c r="I43" i="3"/>
  <c r="J43" i="3"/>
  <c r="K43" i="3"/>
  <c r="L43" i="3"/>
  <c r="N43" i="3"/>
  <c r="O43" i="3"/>
  <c r="P43" i="3"/>
  <c r="J44" i="3"/>
  <c r="K44" i="3"/>
  <c r="L44" i="3"/>
  <c r="M44" i="3"/>
  <c r="N44" i="3"/>
  <c r="O44" i="3"/>
  <c r="P44" i="3"/>
  <c r="I45" i="3"/>
  <c r="J45" i="3"/>
  <c r="K45" i="3"/>
  <c r="L45" i="3"/>
  <c r="N45" i="3"/>
  <c r="O45" i="3"/>
  <c r="P45" i="3"/>
  <c r="J46" i="3"/>
  <c r="K46" i="3"/>
  <c r="L46" i="3"/>
  <c r="M46" i="3"/>
  <c r="N46" i="3"/>
  <c r="O46" i="3"/>
  <c r="P46" i="3"/>
  <c r="I47" i="3"/>
  <c r="J47" i="3"/>
  <c r="K47" i="3"/>
  <c r="L47" i="3"/>
  <c r="N47" i="3"/>
  <c r="O47" i="3"/>
  <c r="P47" i="3"/>
  <c r="J48" i="3"/>
  <c r="K48" i="3"/>
  <c r="L48" i="3"/>
  <c r="M48" i="3"/>
  <c r="N48" i="3"/>
  <c r="O48" i="3"/>
  <c r="P48" i="3"/>
  <c r="I49" i="3"/>
  <c r="J49" i="3"/>
  <c r="R49" i="3" s="1"/>
  <c r="D49" i="3" s="1"/>
  <c r="K49" i="3"/>
  <c r="L49" i="3"/>
  <c r="N49" i="3"/>
  <c r="O49" i="3"/>
  <c r="P49" i="3"/>
  <c r="G50" i="3"/>
  <c r="I50" i="3"/>
  <c r="J50" i="3"/>
  <c r="L50" i="3"/>
  <c r="M50" i="3"/>
  <c r="N50" i="3"/>
  <c r="P50" i="3"/>
  <c r="I51" i="3"/>
  <c r="J51" i="3"/>
  <c r="L51" i="3"/>
  <c r="M51" i="3"/>
  <c r="N51" i="3"/>
  <c r="P51" i="3"/>
  <c r="I52" i="3"/>
  <c r="J52" i="3"/>
  <c r="K52" i="3"/>
  <c r="L52" i="3"/>
  <c r="M52" i="3"/>
  <c r="Q52" i="3" s="1"/>
  <c r="C52" i="3" s="1"/>
  <c r="N52" i="3"/>
  <c r="O52" i="3"/>
  <c r="P52" i="3"/>
  <c r="I53" i="3"/>
  <c r="J53" i="3"/>
  <c r="K53" i="3"/>
  <c r="L53" i="3"/>
  <c r="M53" i="3"/>
  <c r="N53" i="3"/>
  <c r="O53" i="3"/>
  <c r="Q53" i="3" s="1"/>
  <c r="C53" i="3" s="1"/>
  <c r="P53" i="3"/>
  <c r="J54" i="3"/>
  <c r="K54" i="3"/>
  <c r="L54" i="3"/>
  <c r="N54" i="3"/>
  <c r="O54" i="3"/>
  <c r="P54" i="3"/>
  <c r="J55" i="3"/>
  <c r="K55" i="3"/>
  <c r="L55" i="3"/>
  <c r="N55" i="3"/>
  <c r="O55" i="3"/>
  <c r="P55" i="3"/>
  <c r="N6" i="3" l="1"/>
  <c r="N10" i="3" s="1"/>
  <c r="G13" i="3"/>
  <c r="G15" i="3" s="1"/>
  <c r="R29" i="3"/>
  <c r="D29" i="3" s="1"/>
  <c r="R32" i="3"/>
  <c r="D32" i="3" s="1"/>
  <c r="R24" i="3"/>
  <c r="D24" i="3" s="1"/>
  <c r="R25" i="3"/>
  <c r="D25" i="3" s="1"/>
  <c r="R27" i="3"/>
  <c r="D27" i="3" s="1"/>
  <c r="R40" i="3"/>
  <c r="D40" i="3" s="1"/>
  <c r="R30" i="3"/>
  <c r="D30" i="3" s="1"/>
  <c r="R53" i="3"/>
  <c r="D53" i="3" s="1"/>
  <c r="R52" i="3"/>
  <c r="D52" i="3" s="1"/>
  <c r="R51" i="3"/>
  <c r="D51" i="3" s="1"/>
  <c r="R47" i="3"/>
  <c r="D47" i="3" s="1"/>
  <c r="R42" i="3"/>
  <c r="D42" i="3" s="1"/>
  <c r="R45" i="3"/>
  <c r="D45" i="3" s="1"/>
  <c r="R43" i="3"/>
  <c r="D43" i="3" s="1"/>
  <c r="R35" i="3"/>
  <c r="D35" i="3" s="1"/>
  <c r="R34" i="3"/>
  <c r="D34" i="3" s="1"/>
  <c r="R31" i="3"/>
  <c r="D31" i="3" s="1"/>
  <c r="R39" i="3"/>
  <c r="D39" i="3" s="1"/>
  <c r="R37" i="3"/>
  <c r="D37" i="3" s="1"/>
  <c r="R54" i="3"/>
  <c r="D54" i="3" s="1"/>
  <c r="R44" i="3"/>
  <c r="D44" i="3" s="1"/>
  <c r="R55" i="3"/>
  <c r="D55" i="3" s="1"/>
  <c r="R38" i="3"/>
  <c r="D38" i="3" s="1"/>
  <c r="R46" i="3"/>
  <c r="D46" i="3" s="1"/>
  <c r="R26" i="3"/>
  <c r="D26" i="3" s="1"/>
  <c r="R50" i="3"/>
  <c r="D50" i="3" s="1"/>
  <c r="R48" i="3"/>
  <c r="D48" i="3" s="1"/>
  <c r="Q38" i="3"/>
  <c r="C38" i="3" s="1"/>
  <c r="Q44" i="3"/>
  <c r="C44" i="3" s="1"/>
  <c r="Q48" i="3"/>
  <c r="C48" i="3" s="1"/>
  <c r="M55" i="3"/>
  <c r="Q55" i="3" s="1"/>
  <c r="C55" i="3" s="1"/>
  <c r="I54" i="3"/>
  <c r="O51" i="3"/>
  <c r="K50" i="3"/>
  <c r="M40" i="3"/>
  <c r="Q40" i="3" s="1"/>
  <c r="C40" i="3" s="1"/>
  <c r="I39" i="3"/>
  <c r="K36" i="3"/>
  <c r="O35" i="3"/>
  <c r="K34" i="3"/>
  <c r="O33" i="3"/>
  <c r="K32" i="3"/>
  <c r="O31" i="3"/>
  <c r="K30" i="3"/>
  <c r="O29" i="3"/>
  <c r="K28" i="3"/>
  <c r="O27" i="3"/>
  <c r="K26" i="3"/>
  <c r="K40" i="3"/>
  <c r="O39" i="3"/>
  <c r="M49" i="3"/>
  <c r="Q49" i="3" s="1"/>
  <c r="C49" i="3" s="1"/>
  <c r="I48" i="3"/>
  <c r="M45" i="3"/>
  <c r="Q45" i="3" s="1"/>
  <c r="C45" i="3" s="1"/>
  <c r="I44" i="3"/>
  <c r="M43" i="3"/>
  <c r="Q43" i="3" s="1"/>
  <c r="C43" i="3" s="1"/>
  <c r="I42" i="3"/>
  <c r="Q42" i="3" s="1"/>
  <c r="C42" i="3" s="1"/>
  <c r="M41" i="3"/>
  <c r="Q41" i="3" s="1"/>
  <c r="C41" i="3" s="1"/>
  <c r="K38" i="3"/>
  <c r="I36" i="3"/>
  <c r="M35" i="3"/>
  <c r="I34" i="3"/>
  <c r="M33" i="3"/>
  <c r="I32" i="3"/>
  <c r="M31" i="3"/>
  <c r="I30" i="3"/>
  <c r="M29" i="3"/>
  <c r="I28" i="3"/>
  <c r="M27" i="3"/>
  <c r="I26" i="3"/>
  <c r="M47" i="3"/>
  <c r="Q47" i="3" s="1"/>
  <c r="C47" i="3" s="1"/>
  <c r="I46" i="3"/>
  <c r="Q46" i="3" s="1"/>
  <c r="C46" i="3" s="1"/>
  <c r="I55" i="3"/>
  <c r="M54" i="3"/>
  <c r="Q54" i="3" s="1"/>
  <c r="C54" i="3" s="1"/>
  <c r="K51" i="3"/>
  <c r="O50" i="3"/>
  <c r="Q50" i="3" s="1"/>
  <c r="C50" i="3" s="1"/>
  <c r="I40" i="3"/>
  <c r="M39" i="3"/>
  <c r="O36" i="3"/>
  <c r="K35" i="3"/>
  <c r="O34" i="3"/>
  <c r="K33" i="3"/>
  <c r="O32" i="3"/>
  <c r="Q32" i="3" s="1"/>
  <c r="C32" i="3" s="1"/>
  <c r="K31" i="3"/>
  <c r="O30" i="3"/>
  <c r="Q30" i="3" s="1"/>
  <c r="C30" i="3" s="1"/>
  <c r="K29" i="3"/>
  <c r="O28" i="3"/>
  <c r="K27" i="3"/>
  <c r="O26" i="3"/>
  <c r="C25" i="3"/>
  <c r="C24" i="3"/>
  <c r="AA11" i="1"/>
  <c r="AA10" i="1"/>
  <c r="AA9" i="1"/>
  <c r="AA8" i="1"/>
  <c r="X7" i="1"/>
  <c r="V7" i="1"/>
  <c r="T7" i="1"/>
  <c r="R7" i="1"/>
  <c r="P7" i="1"/>
  <c r="N7" i="1"/>
  <c r="L7" i="1"/>
  <c r="J7" i="1"/>
  <c r="H7" i="1"/>
  <c r="F7" i="1"/>
  <c r="X5" i="1"/>
  <c r="V5" i="1"/>
  <c r="T5" i="1"/>
  <c r="R5" i="1"/>
  <c r="R6" i="1" s="1"/>
  <c r="P5" i="1"/>
  <c r="N5" i="1"/>
  <c r="N6" i="1" s="1"/>
  <c r="L5" i="1"/>
  <c r="L6" i="1" s="1"/>
  <c r="J5" i="1"/>
  <c r="J6" i="1" s="1"/>
  <c r="I10" i="1" s="1"/>
  <c r="H5" i="1"/>
  <c r="F5" i="1"/>
  <c r="X3" i="1"/>
  <c r="V3" i="1"/>
  <c r="T3" i="1"/>
  <c r="R3" i="1"/>
  <c r="P3" i="1"/>
  <c r="N3" i="1"/>
  <c r="L3" i="1"/>
  <c r="J3" i="1"/>
  <c r="H3" i="1"/>
  <c r="F3" i="1"/>
  <c r="W2" i="1"/>
  <c r="U2" i="1"/>
  <c r="S2" i="1"/>
  <c r="Q2" i="1"/>
  <c r="O2" i="1"/>
  <c r="M2" i="1"/>
  <c r="K2" i="1"/>
  <c r="I2" i="1"/>
  <c r="G2" i="1"/>
  <c r="E2" i="1"/>
  <c r="K18" i="1" l="1"/>
  <c r="L18" i="1" s="1"/>
  <c r="Q20" i="1"/>
  <c r="R20" i="1" s="1"/>
  <c r="Q11" i="1"/>
  <c r="Q8" i="1"/>
  <c r="Q12" i="1"/>
  <c r="R12" i="1" s="1"/>
  <c r="Q15" i="1"/>
  <c r="R15" i="1" s="1"/>
  <c r="I15" i="1"/>
  <c r="J15" i="1" s="1"/>
  <c r="G39" i="3"/>
  <c r="G41" i="3" s="1"/>
  <c r="G54" i="3" s="1"/>
  <c r="Q39" i="3"/>
  <c r="C39" i="3" s="1"/>
  <c r="Q51" i="3"/>
  <c r="C51" i="3" s="1"/>
  <c r="Q31" i="3"/>
  <c r="C31" i="3" s="1"/>
  <c r="Q33" i="3"/>
  <c r="C33" i="3" s="1"/>
  <c r="Q26" i="3"/>
  <c r="C26" i="3" s="1"/>
  <c r="Q35" i="3"/>
  <c r="C35" i="3" s="1"/>
  <c r="Q34" i="3"/>
  <c r="C34" i="3" s="1"/>
  <c r="Q27" i="3"/>
  <c r="C27" i="3" s="1"/>
  <c r="Q28" i="3"/>
  <c r="C28" i="3" s="1"/>
  <c r="Q36" i="3"/>
  <c r="C36" i="3" s="1"/>
  <c r="Q29" i="3"/>
  <c r="C29" i="3" s="1"/>
  <c r="M27" i="1"/>
  <c r="N27" i="1" s="1"/>
  <c r="M19" i="1"/>
  <c r="N19" i="1" s="1"/>
  <c r="M30" i="1"/>
  <c r="N30" i="1" s="1"/>
  <c r="M22" i="1"/>
  <c r="N22" i="1" s="1"/>
  <c r="M26" i="1"/>
  <c r="N26" i="1" s="1"/>
  <c r="M18" i="1"/>
  <c r="N18" i="1" s="1"/>
  <c r="M24" i="1"/>
  <c r="N24" i="1" s="1"/>
  <c r="M16" i="1"/>
  <c r="N16" i="1" s="1"/>
  <c r="M10" i="1"/>
  <c r="M14" i="1"/>
  <c r="N14" i="1" s="1"/>
  <c r="M9" i="1"/>
  <c r="Q31" i="1"/>
  <c r="R31" i="1" s="1"/>
  <c r="Q23" i="1"/>
  <c r="R23" i="1" s="1"/>
  <c r="Q26" i="1"/>
  <c r="R26" i="1" s="1"/>
  <c r="Q29" i="1"/>
  <c r="R29" i="1" s="1"/>
  <c r="Q21" i="1"/>
  <c r="R21" i="1" s="1"/>
  <c r="Q13" i="1"/>
  <c r="R13" i="1" s="1"/>
  <c r="Q30" i="1"/>
  <c r="R30" i="1" s="1"/>
  <c r="Q24" i="1"/>
  <c r="R24" i="1" s="1"/>
  <c r="Q16" i="1"/>
  <c r="R16" i="1" s="1"/>
  <c r="Q10" i="1"/>
  <c r="Q22" i="1"/>
  <c r="R22" i="1" s="1"/>
  <c r="Q27" i="1"/>
  <c r="R27" i="1" s="1"/>
  <c r="Q19" i="1"/>
  <c r="R19" i="1" s="1"/>
  <c r="Q14" i="1"/>
  <c r="R14" i="1" s="1"/>
  <c r="Q25" i="1"/>
  <c r="R25" i="1" s="1"/>
  <c r="Q17" i="1"/>
  <c r="R17" i="1" s="1"/>
  <c r="Q9" i="1"/>
  <c r="Q28" i="1"/>
  <c r="R28" i="1" s="1"/>
  <c r="I18" i="1"/>
  <c r="J18" i="1" s="1"/>
  <c r="T6" i="1"/>
  <c r="S28" i="1" s="1"/>
  <c r="T28" i="1" s="1"/>
  <c r="K16" i="1"/>
  <c r="L16" i="1" s="1"/>
  <c r="K29" i="1"/>
  <c r="L29" i="1" s="1"/>
  <c r="K21" i="1"/>
  <c r="L21" i="1" s="1"/>
  <c r="K24" i="1"/>
  <c r="L24" i="1" s="1"/>
  <c r="K20" i="1"/>
  <c r="L20" i="1" s="1"/>
  <c r="K12" i="1"/>
  <c r="L12" i="1" s="1"/>
  <c r="K28" i="1"/>
  <c r="L28" i="1" s="1"/>
  <c r="K26" i="1"/>
  <c r="L26" i="1" s="1"/>
  <c r="F6" i="1"/>
  <c r="E30" i="1" s="1"/>
  <c r="F30" i="1" s="1"/>
  <c r="K9" i="1"/>
  <c r="I31" i="1"/>
  <c r="J31" i="1" s="1"/>
  <c r="I23" i="1"/>
  <c r="J23" i="1" s="1"/>
  <c r="I26" i="1"/>
  <c r="J26" i="1" s="1"/>
  <c r="I29" i="1"/>
  <c r="J29" i="1" s="1"/>
  <c r="I21" i="1"/>
  <c r="J21" i="1" s="1"/>
  <c r="I13" i="1"/>
  <c r="J13" i="1" s="1"/>
  <c r="I9" i="1"/>
  <c r="I30" i="1"/>
  <c r="J30" i="1" s="1"/>
  <c r="I24" i="1"/>
  <c r="J24" i="1" s="1"/>
  <c r="I16" i="1"/>
  <c r="J16" i="1" s="1"/>
  <c r="I22" i="1"/>
  <c r="J22" i="1" s="1"/>
  <c r="I14" i="1"/>
  <c r="J14" i="1" s="1"/>
  <c r="I27" i="1"/>
  <c r="J27" i="1" s="1"/>
  <c r="I19" i="1"/>
  <c r="J19" i="1" s="1"/>
  <c r="I11" i="1"/>
  <c r="I25" i="1"/>
  <c r="J25" i="1" s="1"/>
  <c r="I17" i="1"/>
  <c r="J17" i="1" s="1"/>
  <c r="I28" i="1"/>
  <c r="J28" i="1" s="1"/>
  <c r="E8" i="1"/>
  <c r="I12" i="1"/>
  <c r="J12" i="1" s="1"/>
  <c r="K13" i="1"/>
  <c r="L13" i="1" s="1"/>
  <c r="Q18" i="1"/>
  <c r="R18" i="1" s="1"/>
  <c r="M25" i="1"/>
  <c r="N25" i="1" s="1"/>
  <c r="V6" i="1"/>
  <c r="U14" i="1" s="1"/>
  <c r="V14" i="1" s="1"/>
  <c r="K27" i="1"/>
  <c r="L27" i="1" s="1"/>
  <c r="I8" i="1"/>
  <c r="I20" i="1"/>
  <c r="J20" i="1" s="1"/>
  <c r="P6" i="1"/>
  <c r="O19" i="1" s="1"/>
  <c r="P19" i="1" s="1"/>
  <c r="K10" i="1"/>
  <c r="M13" i="1"/>
  <c r="N13" i="1" s="1"/>
  <c r="K15" i="1"/>
  <c r="L15" i="1" s="1"/>
  <c r="M21" i="1"/>
  <c r="N21" i="1" s="1"/>
  <c r="K23" i="1"/>
  <c r="L23" i="1" s="1"/>
  <c r="M29" i="1"/>
  <c r="N29" i="1" s="1"/>
  <c r="K31" i="1"/>
  <c r="L31" i="1" s="1"/>
  <c r="K8" i="1"/>
  <c r="O10" i="1"/>
  <c r="M15" i="1"/>
  <c r="N15" i="1" s="1"/>
  <c r="K17" i="1"/>
  <c r="L17" i="1" s="1"/>
  <c r="O21" i="1"/>
  <c r="P21" i="1" s="1"/>
  <c r="M23" i="1"/>
  <c r="N23" i="1" s="1"/>
  <c r="K25" i="1"/>
  <c r="L25" i="1" s="1"/>
  <c r="M31" i="1"/>
  <c r="N31" i="1" s="1"/>
  <c r="M8" i="1"/>
  <c r="K11" i="1"/>
  <c r="M12" i="1"/>
  <c r="N12" i="1" s="1"/>
  <c r="K14" i="1"/>
  <c r="L14" i="1" s="1"/>
  <c r="M20" i="1"/>
  <c r="N20" i="1" s="1"/>
  <c r="K22" i="1"/>
  <c r="L22" i="1" s="1"/>
  <c r="M28" i="1"/>
  <c r="N28" i="1" s="1"/>
  <c r="K30" i="1"/>
  <c r="L30" i="1" s="1"/>
  <c r="H6" i="1"/>
  <c r="G23" i="1" s="1"/>
  <c r="H23" i="1" s="1"/>
  <c r="X6" i="1"/>
  <c r="W23" i="1" s="1"/>
  <c r="X23" i="1" s="1"/>
  <c r="M11" i="1"/>
  <c r="M17" i="1"/>
  <c r="N17" i="1" s="1"/>
  <c r="K19" i="1"/>
  <c r="L19" i="1" s="1"/>
  <c r="U11" i="1" l="1"/>
  <c r="U22" i="1"/>
  <c r="V22" i="1" s="1"/>
  <c r="S25" i="1"/>
  <c r="T25" i="1" s="1"/>
  <c r="S29" i="1"/>
  <c r="T29" i="1" s="1"/>
  <c r="S12" i="1"/>
  <c r="T12" i="1" s="1"/>
  <c r="S14" i="1"/>
  <c r="T14" i="1" s="1"/>
  <c r="S17" i="1"/>
  <c r="T17" i="1" s="1"/>
  <c r="S22" i="1"/>
  <c r="T22" i="1" s="1"/>
  <c r="S24" i="1"/>
  <c r="T24" i="1" s="1"/>
  <c r="S18" i="1"/>
  <c r="T18" i="1" s="1"/>
  <c r="S9" i="1"/>
  <c r="S15" i="1"/>
  <c r="T15" i="1" s="1"/>
  <c r="S19" i="1"/>
  <c r="T19" i="1" s="1"/>
  <c r="S21" i="1"/>
  <c r="T21" i="1" s="1"/>
  <c r="S26" i="1"/>
  <c r="T26" i="1" s="1"/>
  <c r="S23" i="1"/>
  <c r="T23" i="1" s="1"/>
  <c r="S27" i="1"/>
  <c r="T27" i="1" s="1"/>
  <c r="G9" i="1"/>
  <c r="G8" i="1"/>
  <c r="E21" i="1"/>
  <c r="F21" i="1" s="1"/>
  <c r="G52" i="3"/>
  <c r="G25" i="1"/>
  <c r="H25" i="1" s="1"/>
  <c r="G28" i="1"/>
  <c r="H28" i="1" s="1"/>
  <c r="G11" i="1"/>
  <c r="G24" i="1"/>
  <c r="H24" i="1" s="1"/>
  <c r="G16" i="1"/>
  <c r="H16" i="1" s="1"/>
  <c r="G30" i="1"/>
  <c r="H30" i="1" s="1"/>
  <c r="G22" i="1"/>
  <c r="H22" i="1" s="1"/>
  <c r="G20" i="1"/>
  <c r="H20" i="1" s="1"/>
  <c r="G14" i="1"/>
  <c r="H14" i="1" s="1"/>
  <c r="G17" i="1"/>
  <c r="H17" i="1" s="1"/>
  <c r="G12" i="1"/>
  <c r="H12" i="1" s="1"/>
  <c r="G10" i="1"/>
  <c r="W19" i="1"/>
  <c r="X19" i="1" s="1"/>
  <c r="U13" i="1"/>
  <c r="V13" i="1" s="1"/>
  <c r="E29" i="1"/>
  <c r="F29" i="1" s="1"/>
  <c r="E12" i="1"/>
  <c r="F12" i="1" s="1"/>
  <c r="G31" i="1"/>
  <c r="H31" i="1" s="1"/>
  <c r="O18" i="1"/>
  <c r="P18" i="1" s="1"/>
  <c r="G21" i="1"/>
  <c r="H21" i="1" s="1"/>
  <c r="U21" i="1"/>
  <c r="V21" i="1" s="1"/>
  <c r="U20" i="1"/>
  <c r="V20" i="1" s="1"/>
  <c r="U19" i="1"/>
  <c r="V19" i="1" s="1"/>
  <c r="E18" i="1"/>
  <c r="F18" i="1" s="1"/>
  <c r="E20" i="1"/>
  <c r="F20" i="1" s="1"/>
  <c r="O25" i="1"/>
  <c r="P25" i="1" s="1"/>
  <c r="O28" i="1"/>
  <c r="P28" i="1" s="1"/>
  <c r="O24" i="1"/>
  <c r="P24" i="1" s="1"/>
  <c r="O16" i="1"/>
  <c r="P16" i="1" s="1"/>
  <c r="O30" i="1"/>
  <c r="P30" i="1" s="1"/>
  <c r="O22" i="1"/>
  <c r="P22" i="1" s="1"/>
  <c r="O17" i="1"/>
  <c r="P17" i="1" s="1"/>
  <c r="O12" i="1"/>
  <c r="P12" i="1" s="1"/>
  <c r="O9" i="1"/>
  <c r="O20" i="1"/>
  <c r="P20" i="1" s="1"/>
  <c r="O14" i="1"/>
  <c r="P14" i="1" s="1"/>
  <c r="O11" i="1"/>
  <c r="U12" i="1"/>
  <c r="V12" i="1" s="1"/>
  <c r="U30" i="1"/>
  <c r="V30" i="1" s="1"/>
  <c r="W15" i="1"/>
  <c r="X15" i="1" s="1"/>
  <c r="G18" i="1"/>
  <c r="H18" i="1" s="1"/>
  <c r="W29" i="1"/>
  <c r="X29" i="1" s="1"/>
  <c r="G19" i="1"/>
  <c r="H19" i="1" s="1"/>
  <c r="U29" i="1"/>
  <c r="V29" i="1" s="1"/>
  <c r="U28" i="1"/>
  <c r="V28" i="1" s="1"/>
  <c r="U27" i="1"/>
  <c r="V27" i="1" s="1"/>
  <c r="W31" i="1"/>
  <c r="X31" i="1" s="1"/>
  <c r="E26" i="1"/>
  <c r="F26" i="1" s="1"/>
  <c r="E28" i="1"/>
  <c r="F28" i="1" s="1"/>
  <c r="U10" i="1"/>
  <c r="O15" i="1"/>
  <c r="P15" i="1" s="1"/>
  <c r="O29" i="1"/>
  <c r="P29" i="1" s="1"/>
  <c r="U18" i="1"/>
  <c r="V18" i="1" s="1"/>
  <c r="G15" i="1"/>
  <c r="H15" i="1" s="1"/>
  <c r="O26" i="1"/>
  <c r="P26" i="1" s="1"/>
  <c r="G29" i="1"/>
  <c r="H29" i="1" s="1"/>
  <c r="W13" i="1"/>
  <c r="X13" i="1" s="1"/>
  <c r="O27" i="1"/>
  <c r="P27" i="1" s="1"/>
  <c r="U15" i="1"/>
  <c r="V15" i="1" s="1"/>
  <c r="U26" i="1"/>
  <c r="V26" i="1" s="1"/>
  <c r="E24" i="1"/>
  <c r="F24" i="1" s="1"/>
  <c r="E15" i="1"/>
  <c r="F15" i="1" s="1"/>
  <c r="E25" i="1"/>
  <c r="F25" i="1" s="1"/>
  <c r="S31" i="1"/>
  <c r="T31" i="1" s="1"/>
  <c r="S30" i="1"/>
  <c r="T30" i="1" s="1"/>
  <c r="O31" i="1"/>
  <c r="P31" i="1" s="1"/>
  <c r="S11" i="1"/>
  <c r="W21" i="1"/>
  <c r="X21" i="1" s="1"/>
  <c r="E27" i="1"/>
  <c r="F27" i="1" s="1"/>
  <c r="U8" i="1"/>
  <c r="W18" i="1"/>
  <c r="X18" i="1" s="1"/>
  <c r="E17" i="1"/>
  <c r="F17" i="1" s="1"/>
  <c r="E16" i="1"/>
  <c r="F16" i="1" s="1"/>
  <c r="G26" i="1"/>
  <c r="H26" i="1" s="1"/>
  <c r="O13" i="1"/>
  <c r="P13" i="1" s="1"/>
  <c r="G27" i="1"/>
  <c r="H27" i="1" s="1"/>
  <c r="U23" i="1"/>
  <c r="V23" i="1" s="1"/>
  <c r="U17" i="1"/>
  <c r="V17" i="1" s="1"/>
  <c r="E11" i="1"/>
  <c r="E23" i="1"/>
  <c r="F23" i="1" s="1"/>
  <c r="S20" i="1"/>
  <c r="T20" i="1" s="1"/>
  <c r="W25" i="1"/>
  <c r="X25" i="1" s="1"/>
  <c r="W28" i="1"/>
  <c r="X28" i="1" s="1"/>
  <c r="W24" i="1"/>
  <c r="X24" i="1" s="1"/>
  <c r="W16" i="1"/>
  <c r="X16" i="1" s="1"/>
  <c r="W11" i="1"/>
  <c r="W30" i="1"/>
  <c r="X30" i="1" s="1"/>
  <c r="W22" i="1"/>
  <c r="X22" i="1" s="1"/>
  <c r="W14" i="1"/>
  <c r="X14" i="1" s="1"/>
  <c r="W10" i="1"/>
  <c r="W20" i="1"/>
  <c r="X20" i="1" s="1"/>
  <c r="W17" i="1"/>
  <c r="X17" i="1" s="1"/>
  <c r="W12" i="1"/>
  <c r="X12" i="1" s="1"/>
  <c r="E22" i="1"/>
  <c r="F22" i="1" s="1"/>
  <c r="E14" i="1"/>
  <c r="F14" i="1" s="1"/>
  <c r="E10" i="1"/>
  <c r="W26" i="1"/>
  <c r="X26" i="1" s="1"/>
  <c r="W27" i="1"/>
  <c r="X27" i="1" s="1"/>
  <c r="U9" i="1"/>
  <c r="E9" i="1"/>
  <c r="O23" i="1"/>
  <c r="P23" i="1" s="1"/>
  <c r="O8" i="1"/>
  <c r="W9" i="1"/>
  <c r="G13" i="1"/>
  <c r="H13" i="1" s="1"/>
  <c r="W8" i="1"/>
  <c r="U24" i="1"/>
  <c r="V24" i="1" s="1"/>
  <c r="U31" i="1"/>
  <c r="V31" i="1" s="1"/>
  <c r="U25" i="1"/>
  <c r="V25" i="1" s="1"/>
  <c r="E13" i="1"/>
  <c r="F13" i="1" s="1"/>
  <c r="E31" i="1"/>
  <c r="F31" i="1" s="1"/>
  <c r="E19" i="1"/>
  <c r="F19" i="1" s="1"/>
  <c r="S13" i="1"/>
  <c r="T13" i="1" s="1"/>
  <c r="S16" i="1"/>
  <c r="T16" i="1" s="1"/>
  <c r="S8" i="1"/>
  <c r="S10" i="1"/>
  <c r="U16" i="1"/>
  <c r="V16" i="1" s="1"/>
  <c r="AA28" i="1" l="1"/>
  <c r="AA23" i="1"/>
  <c r="AA19" i="1"/>
  <c r="AA17" i="1"/>
  <c r="AA24" i="1"/>
  <c r="AA16" i="1"/>
  <c r="AA27" i="1"/>
  <c r="AA30" i="1"/>
  <c r="AA21" i="1"/>
  <c r="AA14" i="1"/>
  <c r="AA25" i="1"/>
  <c r="AA26" i="1"/>
  <c r="AA18" i="1"/>
  <c r="AA29" i="1"/>
  <c r="AA31" i="1"/>
  <c r="AA22" i="1"/>
  <c r="AA15" i="1"/>
  <c r="AA13" i="1"/>
  <c r="AA20" i="1"/>
  <c r="AA12" i="1"/>
</calcChain>
</file>

<file path=xl/comments1.xml><?xml version="1.0" encoding="utf-8"?>
<comments xmlns="http://schemas.openxmlformats.org/spreadsheetml/2006/main">
  <authors>
    <author>Bonnie Chaney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Bonnie Chaney:</t>
        </r>
        <r>
          <rPr>
            <sz val="9"/>
            <color indexed="81"/>
            <rFont val="Tahoma"/>
            <family val="2"/>
          </rPr>
          <t xml:space="preserve">
final numbers from Robin Potter 02.02.15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Bonnie Chaney:</t>
        </r>
        <r>
          <rPr>
            <sz val="9"/>
            <color indexed="81"/>
            <rFont val="Tahoma"/>
            <family val="2"/>
          </rPr>
          <t xml:space="preserve">
value used for the FY16 Revised Budget</t>
        </r>
      </text>
    </comment>
  </commentList>
</comments>
</file>

<file path=xl/sharedStrings.xml><?xml version="1.0" encoding="utf-8"?>
<sst xmlns="http://schemas.openxmlformats.org/spreadsheetml/2006/main" count="240" uniqueCount="123">
  <si>
    <t>FILL IN PROJECT VALUES HERE</t>
  </si>
  <si>
    <t>Name</t>
  </si>
  <si>
    <t>Start Year</t>
  </si>
  <si>
    <t>Years</t>
  </si>
  <si>
    <t>Amount</t>
  </si>
  <si>
    <t>Rate</t>
  </si>
  <si>
    <t>Inc?</t>
  </si>
  <si>
    <t>#1</t>
  </si>
  <si>
    <t>State SBDR 2020</t>
  </si>
  <si>
    <t>#2</t>
  </si>
  <si>
    <t>State SBDR 2021</t>
  </si>
  <si>
    <t>Start year</t>
  </si>
  <si>
    <t>#3</t>
  </si>
  <si>
    <t>State SBDR 2022</t>
  </si>
  <si>
    <t>Duration (years)</t>
  </si>
  <si>
    <t>#4</t>
  </si>
  <si>
    <t>State SBDR 2023</t>
  </si>
  <si>
    <t>End year</t>
  </si>
  <si>
    <t>Total Mill Rate</t>
  </si>
  <si>
    <t>#5</t>
  </si>
  <si>
    <t>State SBDR 2024</t>
  </si>
  <si>
    <t>Property Annual Assessment</t>
  </si>
  <si>
    <t>ASSESSMENT</t>
  </si>
  <si>
    <t>debt mill rate</t>
  </si>
  <si>
    <t>Fiscal Year</t>
  </si>
  <si>
    <t>#6</t>
  </si>
  <si>
    <t>State SBDR 2025</t>
  </si>
  <si>
    <t>#7</t>
  </si>
  <si>
    <t>Centennial Hall</t>
  </si>
  <si>
    <t>#8</t>
  </si>
  <si>
    <t>Major School Const.</t>
  </si>
  <si>
    <t>#9</t>
  </si>
  <si>
    <t>New City Hall</t>
  </si>
  <si>
    <t>#10</t>
  </si>
  <si>
    <t>??</t>
  </si>
  <si>
    <t>Y</t>
  </si>
  <si>
    <t>N</t>
  </si>
  <si>
    <t>Exempt</t>
  </si>
  <si>
    <t>Custom Medical Devices</t>
  </si>
  <si>
    <t>Net Change</t>
  </si>
  <si>
    <t>Casual and Isolated Sales</t>
  </si>
  <si>
    <t>Lease Purchase Option</t>
  </si>
  <si>
    <t>As Adjusted</t>
  </si>
  <si>
    <t>School Groups and Cafeterias</t>
  </si>
  <si>
    <t>Non Profit Youth Camps</t>
  </si>
  <si>
    <t>Status Quo</t>
  </si>
  <si>
    <t>Advertising Services</t>
  </si>
  <si>
    <t>Tribal Sales</t>
  </si>
  <si>
    <t>Property + Sales</t>
  </si>
  <si>
    <t>Sales Agent Commissions</t>
  </si>
  <si>
    <t>Funeral</t>
  </si>
  <si>
    <t>Daycare</t>
  </si>
  <si>
    <t>Membership Dues</t>
  </si>
  <si>
    <t>Financial Institutions</t>
  </si>
  <si>
    <t>State Licensed Counseling and Assisted Living</t>
  </si>
  <si>
    <t>Warranty</t>
  </si>
  <si>
    <t>Commissions on Travel, Lodging, or Tours</t>
  </si>
  <si>
    <t>Lobbyist</t>
  </si>
  <si>
    <t>Related Party Transactions</t>
  </si>
  <si>
    <t>Aviation Fuel</t>
  </si>
  <si>
    <t>Onboard Cruise Ships</t>
  </si>
  <si>
    <t>Residential Rentals</t>
  </si>
  <si>
    <t>Sales Tax</t>
  </si>
  <si>
    <t>Senior Citizens</t>
  </si>
  <si>
    <t>Resale of Services</t>
  </si>
  <si>
    <t>Sales to Non Profit Organizations</t>
  </si>
  <si>
    <t>Oct/Nov/Dec</t>
  </si>
  <si>
    <t>Sales by Non Profit Organizations</t>
  </si>
  <si>
    <t>Single Service Exemption "Cap"</t>
  </si>
  <si>
    <t>Jul/Aug/Sep</t>
  </si>
  <si>
    <t>Single Item Exemption "Cap"</t>
  </si>
  <si>
    <t>Construction Material/Services</t>
  </si>
  <si>
    <t>Apr/May/Jun</t>
  </si>
  <si>
    <t>Medical and Rx Drugs</t>
  </si>
  <si>
    <t>Sales for Resale - Goods</t>
  </si>
  <si>
    <t>Jan/Feb/Mar</t>
  </si>
  <si>
    <t>Goods Sold Out of Borough</t>
  </si>
  <si>
    <t>Taxable</t>
  </si>
  <si>
    <t>Taxable Non-food</t>
  </si>
  <si>
    <t>Sales Tax Rate</t>
  </si>
  <si>
    <t>Taxable Food</t>
  </si>
  <si>
    <t>Annual Sales</t>
  </si>
  <si>
    <t>Total Revenue</t>
  </si>
  <si>
    <t>Total Sales</t>
  </si>
  <si>
    <t>Tax Revenue</t>
  </si>
  <si>
    <t>Sales Activity</t>
  </si>
  <si>
    <t>Tax/Exmpt?</t>
  </si>
  <si>
    <t>Optional Exemptions</t>
  </si>
  <si>
    <t>4Q CY2018</t>
  </si>
  <si>
    <t>3Q CY2018</t>
  </si>
  <si>
    <t>2Q CY2018</t>
  </si>
  <si>
    <t>1Q CY2018</t>
  </si>
  <si>
    <t>Inflation from 2018 to 2019</t>
  </si>
  <si>
    <t>Mill Rate Adj Factor</t>
  </si>
  <si>
    <t xml:space="preserve">Subdivision </t>
  </si>
  <si>
    <t>BPP - Export Manufacturing</t>
  </si>
  <si>
    <t>BPP - Community Purpose</t>
  </si>
  <si>
    <t>Fire Service</t>
  </si>
  <si>
    <t>Property Tax</t>
  </si>
  <si>
    <t>BPP - Medical Aircraft</t>
  </si>
  <si>
    <t>Roaded</t>
  </si>
  <si>
    <t xml:space="preserve">Community Purpose </t>
  </si>
  <si>
    <t>Debt Service</t>
  </si>
  <si>
    <t>BPP - Standard</t>
  </si>
  <si>
    <t>Areawide</t>
  </si>
  <si>
    <t>Voluntary</t>
  </si>
  <si>
    <t>New Tax</t>
  </si>
  <si>
    <t>New Rate</t>
  </si>
  <si>
    <t>Assessed Value</t>
  </si>
  <si>
    <t>Status Quo Rate</t>
  </si>
  <si>
    <t>2019 Tax</t>
  </si>
  <si>
    <t>Mandatory</t>
  </si>
  <si>
    <t>INFO ONLY</t>
  </si>
  <si>
    <t>Mill Rate</t>
  </si>
  <si>
    <t>Property Value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</si>
  <si>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You may adjust the taxable/exemption toggles in column B (highlighted green and red).  You may also adjust the annual Mill Rate and Sales Tax Rate by quarter in column G (highlighted yellow). All calculations are automatic. </t>
    </r>
  </si>
  <si>
    <r>
      <rPr>
        <b/>
        <sz val="12"/>
        <rFont val="Calibri"/>
        <family val="2"/>
        <scheme val="minor"/>
      </rPr>
      <t>Instructions:</t>
    </r>
    <r>
      <rPr>
        <sz val="12"/>
        <rFont val="Calibri"/>
        <family val="2"/>
        <scheme val="minor"/>
      </rPr>
      <t xml:space="preserve"> You may add/remove projects to/from the box below (highlighted yellow).  You must specify the start year, years of amortization, amount, and interest rate. Column G must include a "Y" in order to display on the chart.  All calculations are automatic. </t>
    </r>
  </si>
  <si>
    <t>BBP - Business Inventory</t>
  </si>
  <si>
    <t>Aircraft</t>
  </si>
  <si>
    <t>Motor Vehicles</t>
  </si>
  <si>
    <t>Boats</t>
  </si>
  <si>
    <t>Taxable Real Property</t>
  </si>
  <si>
    <t>Taxable Business Personal Property (BPP)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</si>
</sst>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_);_(&quot;$&quot;* \(#,##0\);_(&quot;$&quot;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2"/>
      <name val="Times New Roman"/>
      <family val="1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8"/>
      <name val="Arial"/>
      <family val="2"/>
    </font>
    <font>
      <sz val="12"/>
      <color rgb="FF0000FF"/>
      <name val="Arial"/>
      <family val="2"/>
    </font>
    <font>
      <b/>
      <sz val="12"/>
      <color theme="2" tint="-0.49998474074526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 MT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76">
    <xf numFmtId="0" fontId="0" fillId="0" borderId="0" xfId="0"/>
    <xf numFmtId="0" fontId="3" fillId="0" borderId="0" xfId="3"/>
    <xf numFmtId="0" fontId="3" fillId="0" borderId="0" xfId="3" applyBorder="1"/>
    <xf numFmtId="0" fontId="3" fillId="0" borderId="0" xfId="3" applyFill="1" applyBorder="1"/>
    <xf numFmtId="0" fontId="3" fillId="0" borderId="0" xfId="3" applyFill="1" applyBorder="1" applyAlignment="1">
      <alignment horizontal="center" wrapText="1"/>
    </xf>
    <xf numFmtId="0" fontId="5" fillId="0" borderId="0" xfId="3" applyFont="1" applyFill="1" applyBorder="1" applyAlignment="1" applyProtection="1">
      <alignment horizontal="center"/>
    </xf>
    <xf numFmtId="0" fontId="6" fillId="0" borderId="0" xfId="3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center"/>
    </xf>
    <xf numFmtId="164" fontId="0" fillId="0" borderId="0" xfId="5" applyNumberFormat="1" applyFont="1" applyBorder="1"/>
    <xf numFmtId="0" fontId="5" fillId="0" borderId="0" xfId="3" applyFont="1" applyFill="1" applyBorder="1" applyAlignment="1" applyProtection="1">
      <alignment horizontal="center" wrapText="1"/>
    </xf>
    <xf numFmtId="0" fontId="8" fillId="0" borderId="0" xfId="3" applyFont="1" applyFill="1" applyBorder="1" applyAlignment="1" applyProtection="1">
      <alignment horizontal="center" wrapText="1"/>
    </xf>
    <xf numFmtId="0" fontId="9" fillId="0" borderId="0" xfId="3" applyFont="1" applyFill="1" applyBorder="1" applyAlignment="1" applyProtection="1">
      <alignment horizontal="center" wrapText="1"/>
    </xf>
    <xf numFmtId="0" fontId="5" fillId="2" borderId="0" xfId="3" applyFont="1" applyFill="1" applyBorder="1"/>
    <xf numFmtId="44" fontId="0" fillId="2" borderId="0" xfId="4" applyFont="1" applyFill="1" applyBorder="1"/>
    <xf numFmtId="0" fontId="5" fillId="0" borderId="0" xfId="3" applyFont="1" applyFill="1" applyBorder="1"/>
    <xf numFmtId="44" fontId="0" fillId="0" borderId="0" xfId="4" applyFont="1" applyFill="1" applyBorder="1"/>
    <xf numFmtId="0" fontId="9" fillId="0" borderId="0" xfId="3" applyFont="1" applyFill="1" applyBorder="1" applyAlignment="1" applyProtection="1">
      <alignment horizontal="center"/>
    </xf>
    <xf numFmtId="0" fontId="3" fillId="2" borderId="0" xfId="3" applyFill="1" applyBorder="1"/>
    <xf numFmtId="1" fontId="3" fillId="2" borderId="0" xfId="3" applyNumberFormat="1" applyFill="1" applyBorder="1"/>
    <xf numFmtId="1" fontId="3" fillId="0" borderId="0" xfId="3" applyNumberFormat="1" applyFill="1" applyBorder="1"/>
    <xf numFmtId="0" fontId="3" fillId="0" borderId="0" xfId="3" applyFill="1" applyBorder="1" applyAlignment="1">
      <alignment wrapText="1"/>
    </xf>
    <xf numFmtId="0" fontId="9" fillId="0" borderId="0" xfId="3" applyFont="1" applyFill="1" applyBorder="1"/>
    <xf numFmtId="9" fontId="0" fillId="2" borderId="0" xfId="5" applyFont="1" applyFill="1" applyBorder="1"/>
    <xf numFmtId="9" fontId="0" fillId="0" borderId="0" xfId="5" applyFont="1" applyFill="1" applyBorder="1"/>
    <xf numFmtId="37" fontId="10" fillId="3" borderId="0" xfId="3" applyNumberFormat="1" applyFont="1" applyFill="1" applyBorder="1" applyProtection="1"/>
    <xf numFmtId="37" fontId="5" fillId="3" borderId="0" xfId="3" applyNumberFormat="1" applyFont="1" applyFill="1" applyBorder="1" applyProtection="1"/>
    <xf numFmtId="2" fontId="3" fillId="3" borderId="0" xfId="3" applyNumberFormat="1" applyFill="1" applyBorder="1"/>
    <xf numFmtId="1" fontId="9" fillId="0" borderId="0" xfId="5" applyNumberFormat="1" applyFont="1" applyFill="1" applyBorder="1" applyProtection="1"/>
    <xf numFmtId="37" fontId="5" fillId="2" borderId="0" xfId="3" applyNumberFormat="1" applyFont="1" applyFill="1" applyBorder="1" applyProtection="1"/>
    <xf numFmtId="5" fontId="11" fillId="2" borderId="0" xfId="3" applyNumberFormat="1" applyFont="1" applyFill="1" applyBorder="1" applyProtection="1"/>
    <xf numFmtId="37" fontId="5" fillId="0" borderId="0" xfId="3" applyNumberFormat="1" applyFont="1" applyFill="1" applyBorder="1" applyProtection="1"/>
    <xf numFmtId="37" fontId="7" fillId="0" borderId="0" xfId="3" applyNumberFormat="1" applyFont="1" applyFill="1" applyBorder="1" applyProtection="1"/>
    <xf numFmtId="43" fontId="11" fillId="0" borderId="0" xfId="3" applyNumberFormat="1" applyFont="1" applyFill="1" applyBorder="1" applyAlignment="1" applyProtection="1">
      <alignment horizontal="center"/>
    </xf>
    <xf numFmtId="43" fontId="11" fillId="2" borderId="0" xfId="3" applyNumberFormat="1" applyFont="1" applyFill="1" applyBorder="1" applyAlignment="1" applyProtection="1">
      <alignment horizontal="center"/>
    </xf>
    <xf numFmtId="2" fontId="3" fillId="0" borderId="0" xfId="3" applyNumberFormat="1"/>
    <xf numFmtId="0" fontId="3" fillId="0" borderId="0" xfId="3" applyFill="1"/>
    <xf numFmtId="2" fontId="3" fillId="4" borderId="0" xfId="3" applyNumberFormat="1" applyFill="1" applyBorder="1"/>
    <xf numFmtId="39" fontId="5" fillId="2" borderId="0" xfId="3" applyNumberFormat="1" applyFont="1" applyFill="1" applyBorder="1" applyProtection="1"/>
    <xf numFmtId="39" fontId="5" fillId="0" borderId="0" xfId="3" applyNumberFormat="1" applyFont="1" applyFill="1" applyBorder="1" applyProtection="1"/>
    <xf numFmtId="2" fontId="3" fillId="0" borderId="0" xfId="3" applyNumberFormat="1" applyFill="1" applyBorder="1"/>
    <xf numFmtId="9" fontId="9" fillId="0" borderId="0" xfId="5" applyFont="1" applyFill="1" applyBorder="1"/>
    <xf numFmtId="0" fontId="12" fillId="0" borderId="0" xfId="3" applyFont="1" applyFill="1" applyBorder="1"/>
    <xf numFmtId="37" fontId="13" fillId="0" borderId="0" xfId="3" applyNumberFormat="1" applyFont="1" applyFill="1" applyBorder="1" applyProtection="1"/>
    <xf numFmtId="0" fontId="14" fillId="0" borderId="0" xfId="3" applyFont="1" applyFill="1" applyBorder="1"/>
    <xf numFmtId="37" fontId="15" fillId="0" borderId="0" xfId="3" applyNumberFormat="1" applyFont="1" applyFill="1" applyBorder="1" applyProtection="1"/>
    <xf numFmtId="37" fontId="16" fillId="0" borderId="0" xfId="3" applyNumberFormat="1" applyFont="1" applyFill="1" applyBorder="1" applyProtection="1"/>
    <xf numFmtId="39" fontId="13" fillId="0" borderId="0" xfId="3" applyNumberFormat="1" applyFont="1" applyFill="1" applyBorder="1" applyAlignment="1" applyProtection="1">
      <alignment horizontal="center"/>
    </xf>
    <xf numFmtId="0" fontId="14" fillId="0" borderId="0" xfId="3" applyFont="1"/>
    <xf numFmtId="37" fontId="3" fillId="0" borderId="0" xfId="3" applyNumberFormat="1" applyBorder="1"/>
    <xf numFmtId="5" fontId="17" fillId="0" borderId="0" xfId="3" applyNumberFormat="1" applyFont="1" applyFill="1" applyBorder="1" applyAlignment="1" applyProtection="1">
      <alignment horizontal="centerContinuous"/>
    </xf>
    <xf numFmtId="0" fontId="18" fillId="0" borderId="0" xfId="3" applyFont="1" applyFill="1" applyBorder="1" applyAlignment="1" applyProtection="1">
      <alignment horizontal="centerContinuous"/>
    </xf>
    <xf numFmtId="0" fontId="19" fillId="0" borderId="0" xfId="3" applyFont="1" applyFill="1" applyBorder="1" applyAlignment="1" applyProtection="1">
      <alignment horizontal="centerContinuous"/>
    </xf>
    <xf numFmtId="0" fontId="20" fillId="0" borderId="0" xfId="3" applyFont="1" applyFill="1" applyBorder="1" applyAlignment="1">
      <alignment horizontal="centerContinuous"/>
    </xf>
    <xf numFmtId="0" fontId="11" fillId="0" borderId="0" xfId="3" applyFont="1" applyFill="1" applyBorder="1" applyAlignment="1" applyProtection="1">
      <alignment horizontal="centerContinuous"/>
    </xf>
    <xf numFmtId="5" fontId="11" fillId="0" borderId="0" xfId="3" applyNumberFormat="1" applyFont="1" applyFill="1" applyBorder="1" applyProtection="1"/>
    <xf numFmtId="39" fontId="11" fillId="0" borderId="0" xfId="3" applyNumberFormat="1" applyFont="1" applyFill="1" applyBorder="1" applyAlignment="1" applyProtection="1">
      <alignment horizontal="center"/>
    </xf>
    <xf numFmtId="37" fontId="12" fillId="0" borderId="0" xfId="3" applyNumberFormat="1" applyFont="1" applyFill="1" applyBorder="1" applyProtection="1"/>
    <xf numFmtId="37" fontId="11" fillId="0" borderId="0" xfId="3" applyNumberFormat="1" applyFont="1" applyFill="1" applyBorder="1" applyProtection="1"/>
    <xf numFmtId="0" fontId="0" fillId="0" borderId="0" xfId="0" applyAlignment="1" applyProtection="1">
      <alignment vertical="center"/>
    </xf>
    <xf numFmtId="44" fontId="0" fillId="0" borderId="0" xfId="1" applyFont="1" applyAlignment="1" applyProtection="1">
      <alignment vertical="center"/>
    </xf>
    <xf numFmtId="42" fontId="0" fillId="0" borderId="0" xfId="0" applyNumberFormat="1" applyAlignment="1" applyProtection="1">
      <alignment vertical="center"/>
    </xf>
    <xf numFmtId="42" fontId="0" fillId="0" borderId="0" xfId="1" applyNumberFormat="1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42" fontId="27" fillId="0" borderId="0" xfId="0" applyNumberFormat="1" applyFont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44" fontId="27" fillId="0" borderId="0" xfId="1" applyFont="1" applyAlignment="1" applyProtection="1">
      <alignment vertical="center"/>
    </xf>
    <xf numFmtId="42" fontId="27" fillId="0" borderId="0" xfId="0" applyNumberFormat="1" applyFont="1" applyAlignment="1" applyProtection="1">
      <alignment vertical="center"/>
    </xf>
    <xf numFmtId="42" fontId="28" fillId="0" borderId="0" xfId="0" applyNumberFormat="1" applyFont="1" applyAlignment="1" applyProtection="1">
      <alignment vertical="center"/>
    </xf>
    <xf numFmtId="3" fontId="27" fillId="0" borderId="0" xfId="1" applyNumberFormat="1" applyFont="1" applyAlignment="1" applyProtection="1">
      <alignment vertical="center"/>
    </xf>
    <xf numFmtId="42" fontId="27" fillId="0" borderId="0" xfId="1" applyNumberFormat="1" applyFont="1" applyAlignment="1" applyProtection="1">
      <alignment vertical="center"/>
    </xf>
    <xf numFmtId="42" fontId="30" fillId="0" borderId="0" xfId="0" applyNumberFormat="1" applyFont="1" applyAlignment="1" applyProtection="1">
      <alignment horizontal="center" vertical="center"/>
    </xf>
    <xf numFmtId="42" fontId="30" fillId="0" borderId="0" xfId="0" applyNumberFormat="1" applyFont="1" applyAlignment="1" applyProtection="1">
      <alignment vertical="center"/>
    </xf>
    <xf numFmtId="0" fontId="31" fillId="0" borderId="9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</xf>
    <xf numFmtId="44" fontId="27" fillId="0" borderId="0" xfId="0" applyNumberFormat="1" applyFont="1" applyAlignment="1" applyProtection="1">
      <alignment vertical="center"/>
    </xf>
    <xf numFmtId="0" fontId="31" fillId="0" borderId="11" xfId="0" applyFont="1" applyBorder="1" applyAlignment="1" applyProtection="1">
      <alignment horizontal="center" vertical="center"/>
      <protection locked="0"/>
    </xf>
    <xf numFmtId="42" fontId="27" fillId="0" borderId="4" xfId="0" applyNumberFormat="1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vertical="center"/>
    </xf>
    <xf numFmtId="42" fontId="27" fillId="0" borderId="1" xfId="0" applyNumberFormat="1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vertical="center"/>
    </xf>
    <xf numFmtId="0" fontId="27" fillId="0" borderId="4" xfId="0" applyFont="1" applyBorder="1" applyAlignment="1" applyProtection="1">
      <alignment vertical="center"/>
    </xf>
    <xf numFmtId="0" fontId="28" fillId="0" borderId="1" xfId="0" applyFont="1" applyBorder="1" applyAlignment="1" applyProtection="1">
      <alignment horizontal="center" vertical="center"/>
    </xf>
    <xf numFmtId="0" fontId="31" fillId="0" borderId="10" xfId="0" applyFont="1" applyBorder="1" applyAlignment="1" applyProtection="1">
      <alignment horizontal="center" vertical="center"/>
      <protection locked="0"/>
    </xf>
    <xf numFmtId="42" fontId="27" fillId="0" borderId="0" xfId="1" applyNumberFormat="1" applyFont="1" applyFill="1" applyBorder="1" applyAlignment="1" applyProtection="1">
      <alignment horizontal="center" vertical="center"/>
    </xf>
    <xf numFmtId="44" fontId="27" fillId="0" borderId="12" xfId="1" applyFont="1" applyBorder="1" applyAlignment="1" applyProtection="1">
      <alignment horizontal="center" vertical="center"/>
    </xf>
    <xf numFmtId="42" fontId="27" fillId="0" borderId="12" xfId="1" applyNumberFormat="1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vertical="center"/>
    </xf>
    <xf numFmtId="0" fontId="28" fillId="0" borderId="12" xfId="0" applyFont="1" applyBorder="1" applyAlignment="1" applyProtection="1">
      <alignment vertical="center"/>
    </xf>
    <xf numFmtId="44" fontId="27" fillId="0" borderId="0" xfId="1" applyFont="1" applyAlignment="1" applyProtection="1">
      <alignment vertical="center" wrapText="1"/>
    </xf>
    <xf numFmtId="44" fontId="27" fillId="0" borderId="0" xfId="1" applyFont="1" applyAlignment="1" applyProtection="1">
      <alignment horizontal="left" vertical="center" wrapText="1"/>
    </xf>
    <xf numFmtId="44" fontId="27" fillId="0" borderId="0" xfId="1" applyFont="1" applyFill="1" applyAlignment="1" applyProtection="1">
      <alignment horizontal="left" vertical="center" wrapText="1"/>
    </xf>
    <xf numFmtId="165" fontId="27" fillId="0" borderId="0" xfId="2" applyNumberFormat="1" applyFont="1" applyAlignment="1" applyProtection="1">
      <alignment vertical="center"/>
    </xf>
    <xf numFmtId="44" fontId="27" fillId="0" borderId="0" xfId="1" applyFont="1" applyAlignment="1" applyProtection="1">
      <alignment horizontal="right" vertical="center"/>
    </xf>
    <xf numFmtId="42" fontId="27" fillId="0" borderId="0" xfId="0" applyNumberFormat="1" applyFont="1" applyFill="1" applyAlignment="1" applyProtection="1">
      <alignment horizontal="right" vertical="center"/>
    </xf>
    <xf numFmtId="0" fontId="27" fillId="0" borderId="0" xfId="0" applyFont="1" applyFill="1" applyBorder="1" applyAlignment="1" applyProtection="1">
      <alignment vertical="center"/>
    </xf>
    <xf numFmtId="0" fontId="27" fillId="0" borderId="9" xfId="0" applyFont="1" applyBorder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166" fontId="27" fillId="0" borderId="0" xfId="1" applyNumberFormat="1" applyFont="1" applyBorder="1" applyAlignment="1" applyProtection="1">
      <alignment horizontal="center" vertical="center"/>
    </xf>
    <xf numFmtId="166" fontId="27" fillId="0" borderId="0" xfId="1" applyNumberFormat="1" applyFont="1" applyAlignment="1" applyProtection="1">
      <alignment vertical="center"/>
    </xf>
    <xf numFmtId="44" fontId="27" fillId="0" borderId="10" xfId="1" applyFont="1" applyBorder="1" applyAlignment="1" applyProtection="1">
      <alignment horizontal="left" vertical="center" wrapText="1"/>
    </xf>
    <xf numFmtId="166" fontId="33" fillId="0" borderId="0" xfId="1" applyNumberFormat="1" applyFont="1" applyBorder="1" applyAlignment="1" applyProtection="1">
      <alignment horizontal="center" vertical="center"/>
    </xf>
    <xf numFmtId="166" fontId="33" fillId="0" borderId="0" xfId="1" applyNumberFormat="1" applyFont="1" applyAlignment="1" applyProtection="1">
      <alignment vertical="center"/>
    </xf>
    <xf numFmtId="0" fontId="34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</xf>
    <xf numFmtId="166" fontId="30" fillId="0" borderId="0" xfId="1" applyNumberFormat="1" applyFont="1" applyBorder="1" applyAlignment="1" applyProtection="1">
      <alignment horizontal="center" vertical="center"/>
    </xf>
    <xf numFmtId="166" fontId="30" fillId="0" borderId="0" xfId="1" applyNumberFormat="1" applyFont="1" applyAlignment="1" applyProtection="1">
      <alignment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166" fontId="27" fillId="0" borderId="0" xfId="0" applyNumberFormat="1" applyFont="1" applyAlignment="1" applyProtection="1">
      <alignment vertical="center"/>
    </xf>
    <xf numFmtId="2" fontId="27" fillId="0" borderId="0" xfId="1" applyNumberFormat="1" applyFont="1" applyBorder="1" applyAlignment="1" applyProtection="1">
      <alignment vertical="center"/>
    </xf>
    <xf numFmtId="166" fontId="27" fillId="0" borderId="0" xfId="1" applyNumberFormat="1" applyFont="1" applyFill="1" applyBorder="1" applyAlignment="1" applyProtection="1">
      <alignment horizontal="right" vertical="center"/>
    </xf>
    <xf numFmtId="2" fontId="27" fillId="0" borderId="0" xfId="1" applyNumberFormat="1" applyFont="1" applyFill="1" applyBorder="1" applyAlignment="1" applyProtection="1">
      <alignment horizontal="right" vertical="center"/>
    </xf>
    <xf numFmtId="42" fontId="27" fillId="0" borderId="0" xfId="0" applyNumberFormat="1" applyFont="1" applyBorder="1" applyAlignment="1" applyProtection="1">
      <alignment vertical="center"/>
    </xf>
    <xf numFmtId="166" fontId="27" fillId="0" borderId="0" xfId="1" applyNumberFormat="1" applyFont="1" applyBorder="1" applyAlignment="1" applyProtection="1">
      <alignment horizontal="right" vertical="center"/>
    </xf>
    <xf numFmtId="2" fontId="27" fillId="0" borderId="0" xfId="1" applyNumberFormat="1" applyFont="1" applyBorder="1" applyAlignment="1" applyProtection="1">
      <alignment horizontal="right" vertical="center"/>
    </xf>
    <xf numFmtId="0" fontId="30" fillId="0" borderId="0" xfId="0" applyFont="1" applyBorder="1" applyAlignment="1" applyProtection="1">
      <alignment vertical="center"/>
    </xf>
    <xf numFmtId="0" fontId="27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vertical="center"/>
    </xf>
    <xf numFmtId="0" fontId="26" fillId="5" borderId="0" xfId="3" applyFont="1" applyFill="1" applyBorder="1" applyProtection="1">
      <protection locked="0"/>
    </xf>
    <xf numFmtId="1" fontId="26" fillId="5" borderId="0" xfId="3" applyNumberFormat="1" applyFont="1" applyFill="1" applyBorder="1" applyProtection="1">
      <protection locked="0"/>
    </xf>
    <xf numFmtId="44" fontId="24" fillId="5" borderId="0" xfId="4" applyFont="1" applyFill="1" applyProtection="1">
      <protection locked="0"/>
    </xf>
    <xf numFmtId="164" fontId="24" fillId="5" borderId="0" xfId="5" applyNumberFormat="1" applyFont="1" applyFill="1" applyBorder="1" applyProtection="1">
      <protection locked="0"/>
    </xf>
    <xf numFmtId="9" fontId="24" fillId="5" borderId="5" xfId="5" applyFont="1" applyFill="1" applyBorder="1" applyAlignment="1" applyProtection="1">
      <alignment horizontal="center"/>
      <protection locked="0"/>
    </xf>
    <xf numFmtId="44" fontId="24" fillId="5" borderId="0" xfId="4" applyFont="1" applyFill="1" applyBorder="1" applyProtection="1">
      <protection locked="0"/>
    </xf>
    <xf numFmtId="0" fontId="26" fillId="5" borderId="7" xfId="3" applyFont="1" applyFill="1" applyBorder="1" applyProtection="1">
      <protection locked="0"/>
    </xf>
    <xf numFmtId="1" fontId="26" fillId="5" borderId="7" xfId="3" applyNumberFormat="1" applyFont="1" applyFill="1" applyBorder="1" applyProtection="1">
      <protection locked="0"/>
    </xf>
    <xf numFmtId="44" fontId="24" fillId="5" borderId="7" xfId="4" applyFont="1" applyFill="1" applyBorder="1" applyProtection="1">
      <protection locked="0"/>
    </xf>
    <xf numFmtId="9" fontId="24" fillId="5" borderId="7" xfId="5" applyFont="1" applyFill="1" applyBorder="1" applyProtection="1">
      <protection locked="0"/>
    </xf>
    <xf numFmtId="9" fontId="24" fillId="5" borderId="8" xfId="5" applyFont="1" applyFill="1" applyBorder="1" applyAlignment="1" applyProtection="1">
      <alignment horizontal="center"/>
      <protection locked="0"/>
    </xf>
    <xf numFmtId="0" fontId="25" fillId="0" borderId="0" xfId="3" applyFont="1" applyProtection="1"/>
    <xf numFmtId="0" fontId="26" fillId="0" borderId="0" xfId="3" applyFont="1" applyProtection="1"/>
    <xf numFmtId="1" fontId="26" fillId="0" borderId="0" xfId="3" applyNumberFormat="1" applyFont="1" applyProtection="1"/>
    <xf numFmtId="44" fontId="24" fillId="0" borderId="0" xfId="4" applyFont="1" applyProtection="1"/>
    <xf numFmtId="9" fontId="24" fillId="0" borderId="0" xfId="5" applyFont="1" applyProtection="1"/>
    <xf numFmtId="0" fontId="24" fillId="0" borderId="0" xfId="0" applyFont="1" applyProtection="1"/>
    <xf numFmtId="0" fontId="26" fillId="0" borderId="1" xfId="3" applyFont="1" applyBorder="1" applyProtection="1"/>
    <xf numFmtId="0" fontId="26" fillId="0" borderId="2" xfId="3" applyFont="1" applyBorder="1" applyProtection="1"/>
    <xf numFmtId="1" fontId="26" fillId="0" borderId="2" xfId="3" applyNumberFormat="1" applyFont="1" applyBorder="1" applyProtection="1"/>
    <xf numFmtId="44" fontId="24" fillId="0" borderId="2" xfId="4" applyFont="1" applyBorder="1" applyProtection="1"/>
    <xf numFmtId="9" fontId="24" fillId="0" borderId="2" xfId="5" applyFont="1" applyBorder="1" applyProtection="1"/>
    <xf numFmtId="9" fontId="24" fillId="0" borderId="3" xfId="5" applyFont="1" applyBorder="1" applyAlignment="1" applyProtection="1">
      <alignment horizontal="center"/>
    </xf>
    <xf numFmtId="0" fontId="26" fillId="0" borderId="4" xfId="3" applyFont="1" applyBorder="1" applyProtection="1"/>
    <xf numFmtId="39" fontId="26" fillId="0" borderId="0" xfId="3" applyNumberFormat="1" applyFont="1" applyProtection="1"/>
    <xf numFmtId="6" fontId="26" fillId="0" borderId="4" xfId="3" applyNumberFormat="1" applyFont="1" applyBorder="1" applyProtection="1"/>
    <xf numFmtId="0" fontId="26" fillId="0" borderId="4" xfId="3" applyFont="1" applyFill="1" applyBorder="1" applyProtection="1"/>
    <xf numFmtId="0" fontId="26" fillId="0" borderId="6" xfId="3" applyFont="1" applyBorder="1" applyProtection="1"/>
    <xf numFmtId="0" fontId="0" fillId="0" borderId="0" xfId="0" applyAlignment="1" applyProtection="1">
      <alignment horizontal="left" vertical="top" wrapText="1"/>
    </xf>
    <xf numFmtId="0" fontId="29" fillId="0" borderId="3" xfId="0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 applyProtection="1">
      <alignment horizontal="center" vertical="center"/>
    </xf>
    <xf numFmtId="2" fontId="29" fillId="5" borderId="10" xfId="0" applyNumberFormat="1" applyFont="1" applyFill="1" applyBorder="1" applyAlignment="1" applyProtection="1">
      <alignment horizontal="center" vertical="center"/>
      <protection locked="0"/>
    </xf>
    <xf numFmtId="2" fontId="29" fillId="5" borderId="9" xfId="0" applyNumberFormat="1" applyFont="1" applyFill="1" applyBorder="1" applyAlignment="1" applyProtection="1">
      <alignment horizontal="center" vertical="center"/>
      <protection locked="0"/>
    </xf>
    <xf numFmtId="42" fontId="23" fillId="0" borderId="5" xfId="0" applyNumberFormat="1" applyFont="1" applyFill="1" applyBorder="1" applyAlignment="1" applyProtection="1">
      <alignment horizontal="center" vertical="center"/>
    </xf>
    <xf numFmtId="42" fontId="0" fillId="0" borderId="4" xfId="0" applyNumberFormat="1" applyFont="1" applyFill="1" applyBorder="1" applyAlignment="1" applyProtection="1">
      <alignment horizontal="right" vertical="center"/>
    </xf>
    <xf numFmtId="0" fontId="28" fillId="0" borderId="0" xfId="0" applyFont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9" xfId="0" applyFont="1" applyFill="1" applyBorder="1" applyAlignment="1" applyProtection="1">
      <alignment horizontal="right" vertical="center"/>
    </xf>
    <xf numFmtId="42" fontId="29" fillId="0" borderId="10" xfId="0" applyNumberFormat="1" applyFont="1" applyFill="1" applyBorder="1" applyAlignment="1" applyProtection="1">
      <alignment horizontal="center" vertical="center"/>
    </xf>
    <xf numFmtId="42" fontId="29" fillId="0" borderId="9" xfId="0" applyNumberFormat="1" applyFont="1" applyFill="1" applyBorder="1" applyAlignment="1" applyProtection="1">
      <alignment horizontal="center" vertical="center"/>
    </xf>
    <xf numFmtId="164" fontId="29" fillId="5" borderId="10" xfId="0" applyNumberFormat="1" applyFont="1" applyFill="1" applyBorder="1" applyAlignment="1" applyProtection="1">
      <alignment horizontal="center" vertical="center"/>
      <protection locked="0"/>
    </xf>
    <xf numFmtId="164" fontId="29" fillId="5" borderId="11" xfId="0" applyNumberFormat="1" applyFont="1" applyFill="1" applyBorder="1" applyAlignment="1" applyProtection="1">
      <alignment horizontal="center" vertical="center"/>
      <protection locked="0"/>
    </xf>
    <xf numFmtId="164" fontId="29" fillId="5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0" xfId="3" applyFont="1" applyAlignment="1" applyProtection="1">
      <alignment horizontal="left" vertical="top" wrapText="1"/>
    </xf>
    <xf numFmtId="0" fontId="7" fillId="2" borderId="0" xfId="3" applyNumberFormat="1" applyFont="1" applyFill="1" applyBorder="1" applyAlignment="1" applyProtection="1">
      <alignment horizontal="center" wrapText="1"/>
    </xf>
    <xf numFmtId="0" fontId="7" fillId="0" borderId="0" xfId="3" applyFont="1" applyFill="1" applyBorder="1" applyAlignment="1" applyProtection="1">
      <alignment horizontal="center" wrapText="1"/>
    </xf>
    <xf numFmtId="0" fontId="5" fillId="2" borderId="0" xfId="3" applyFont="1" applyFill="1" applyBorder="1" applyAlignment="1" applyProtection="1">
      <alignment horizontal="center" wrapText="1"/>
    </xf>
    <xf numFmtId="0" fontId="6" fillId="0" borderId="0" xfId="3" applyFont="1" applyFill="1" applyBorder="1" applyAlignment="1" applyProtection="1">
      <alignment horizontal="center" wrapText="1"/>
    </xf>
    <xf numFmtId="9" fontId="6" fillId="2" borderId="0" xfId="3" applyNumberFormat="1" applyFont="1" applyFill="1" applyBorder="1" applyAlignment="1" applyProtection="1">
      <alignment horizontal="center" wrapText="1"/>
    </xf>
    <xf numFmtId="0" fontId="7" fillId="2" borderId="0" xfId="3" applyFont="1" applyFill="1" applyBorder="1" applyAlignment="1" applyProtection="1">
      <alignment horizontal="center" wrapText="1"/>
    </xf>
    <xf numFmtId="0" fontId="0" fillId="0" borderId="4" xfId="0" applyFont="1" applyFill="1" applyBorder="1" applyAlignment="1" applyProtection="1">
      <alignment horizontal="center" vertical="center"/>
    </xf>
  </cellXfs>
  <cellStyles count="6">
    <cellStyle name="Currency" xfId="1" builtinId="4"/>
    <cellStyle name="Currency 2" xfId="4"/>
    <cellStyle name="Normal" xfId="0" builtinId="0"/>
    <cellStyle name="Normal 2" xfId="3"/>
    <cellStyle name="Percent" xfId="2" builtinId="5"/>
    <cellStyle name="Percent 2" xfId="5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7C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City and Borough of Juneau</a:t>
            </a:r>
          </a:p>
          <a:p>
            <a:pPr>
              <a:defRPr/>
            </a:pPr>
            <a:r>
              <a:rPr lang="en-US" sz="1800" b="1" i="0" u="none" strike="noStrike" baseline="0">
                <a:effectLst/>
              </a:rPr>
              <a:t>Impact of Future Indebtedness on Mill Rate</a:t>
            </a:r>
            <a:endParaRPr lang="en-US" baseline="0"/>
          </a:p>
        </c:rich>
      </c:tx>
      <c:layout>
        <c:manualLayout>
          <c:xMode val="edge"/>
          <c:yMode val="edge"/>
          <c:x val="0.2342662017994019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444697442626708E-2"/>
          <c:y val="0.18789354009803258"/>
          <c:w val="0.85668982203951571"/>
          <c:h val="0.65792832109004129"/>
        </c:manualLayout>
      </c:layout>
      <c:areaChart>
        <c:grouping val="stacked"/>
        <c:varyColors val="0"/>
        <c:ser>
          <c:idx val="1"/>
          <c:order val="0"/>
          <c:tx>
            <c:v>Status Quo</c:v>
          </c:tx>
          <c:spPr>
            <a:ln>
              <a:solidFill>
                <a:schemeClr val="tx1"/>
              </a:solidFill>
              <a:prstDash val="sysDot"/>
            </a:ln>
          </c:spPr>
          <c:cat>
            <c:strLit>
              <c:ptCount val="15"/>
              <c:pt idx="0">
                <c:v>FY16</c:v>
              </c:pt>
              <c:pt idx="1">
                <c:v>FY17</c:v>
              </c:pt>
              <c:pt idx="2">
                <c:v>FY18</c:v>
              </c:pt>
              <c:pt idx="3">
                <c:v>FY19</c:v>
              </c:pt>
              <c:pt idx="4">
                <c:v>FY20</c:v>
              </c:pt>
              <c:pt idx="5">
                <c:v>FY21</c:v>
              </c:pt>
              <c:pt idx="6">
                <c:v>FY22</c:v>
              </c:pt>
              <c:pt idx="7">
                <c:v>FY23</c:v>
              </c:pt>
              <c:pt idx="8">
                <c:v>FY24</c:v>
              </c:pt>
              <c:pt idx="9">
                <c:v>FY25</c:v>
              </c:pt>
              <c:pt idx="10">
                <c:v>FY26</c:v>
              </c:pt>
              <c:pt idx="11">
                <c:v>FY27</c:v>
              </c:pt>
              <c:pt idx="12">
                <c:v>FY28</c:v>
              </c:pt>
              <c:pt idx="13">
                <c:v>FY29</c:v>
              </c:pt>
              <c:pt idx="14">
                <c:v>FY30</c:v>
              </c:pt>
            </c:strLit>
          </c:cat>
          <c:val>
            <c:numRef>
              <c:f>'Debt Model Data'!$C$8:$C$22</c:f>
              <c:numCache>
                <c:formatCode>0.00</c:formatCode>
                <c:ptCount val="15"/>
                <c:pt idx="0">
                  <c:v>1.5</c:v>
                </c:pt>
                <c:pt idx="1">
                  <c:v>1.4</c:v>
                </c:pt>
                <c:pt idx="2">
                  <c:v>1.2950093953931854</c:v>
                </c:pt>
                <c:pt idx="3">
                  <c:v>1.3</c:v>
                </c:pt>
                <c:pt idx="4">
                  <c:v>1.2</c:v>
                </c:pt>
                <c:pt idx="5">
                  <c:v>1.2</c:v>
                </c:pt>
                <c:pt idx="6">
                  <c:v>1.1000000000000001</c:v>
                </c:pt>
                <c:pt idx="7">
                  <c:v>1</c:v>
                </c:pt>
                <c:pt idx="8">
                  <c:v>0.8</c:v>
                </c:pt>
                <c:pt idx="9">
                  <c:v>0.6</c:v>
                </c:pt>
                <c:pt idx="10">
                  <c:v>0.4</c:v>
                </c:pt>
                <c:pt idx="11">
                  <c:v>0.4</c:v>
                </c:pt>
                <c:pt idx="12">
                  <c:v>0.3</c:v>
                </c:pt>
                <c:pt idx="13">
                  <c:v>0.3</c:v>
                </c:pt>
                <c:pt idx="14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4-4770-A8AD-9992B0003CFB}"/>
            </c:ext>
          </c:extLst>
        </c:ser>
        <c:ser>
          <c:idx val="0"/>
          <c:order val="1"/>
          <c:tx>
            <c:strRef>
              <c:f>'Debt Model Data'!$E$2</c:f>
              <c:strCache>
                <c:ptCount val="1"/>
                <c:pt idx="0">
                  <c:v>State SBDR 2020</c:v>
                </c:pt>
              </c:strCache>
            </c:strRef>
          </c:tx>
          <c:cat>
            <c:strLit>
              <c:ptCount val="15"/>
              <c:pt idx="0">
                <c:v>FY16</c:v>
              </c:pt>
              <c:pt idx="1">
                <c:v>FY17</c:v>
              </c:pt>
              <c:pt idx="2">
                <c:v>FY18</c:v>
              </c:pt>
              <c:pt idx="3">
                <c:v>FY19</c:v>
              </c:pt>
              <c:pt idx="4">
                <c:v>FY20</c:v>
              </c:pt>
              <c:pt idx="5">
                <c:v>FY21</c:v>
              </c:pt>
              <c:pt idx="6">
                <c:v>FY22</c:v>
              </c:pt>
              <c:pt idx="7">
                <c:v>FY23</c:v>
              </c:pt>
              <c:pt idx="8">
                <c:v>FY24</c:v>
              </c:pt>
              <c:pt idx="9">
                <c:v>FY25</c:v>
              </c:pt>
              <c:pt idx="10">
                <c:v>FY26</c:v>
              </c:pt>
              <c:pt idx="11">
                <c:v>FY27</c:v>
              </c:pt>
              <c:pt idx="12">
                <c:v>FY28</c:v>
              </c:pt>
              <c:pt idx="13">
                <c:v>FY29</c:v>
              </c:pt>
              <c:pt idx="14">
                <c:v>FY30</c:v>
              </c:pt>
            </c:strLit>
          </c:cat>
          <c:val>
            <c:numRef>
              <c:f>'Debt Model Data'!$F$8:$F$22</c:f>
              <c:numCache>
                <c:formatCode>"$"#,##0_);\("$"#,##0\)</c:formatCode>
                <c:ptCount val="15"/>
                <c:pt idx="4" formatCode="#,##0.00_);\(#,##0.00\)">
                  <c:v>0</c:v>
                </c:pt>
                <c:pt idx="5" formatCode="#,##0.00_);\(#,##0.00\)">
                  <c:v>7.6725970818955339E-2</c:v>
                </c:pt>
                <c:pt idx="6" formatCode="#,##0.00_);\(#,##0.00\)">
                  <c:v>7.6725970818955339E-2</c:v>
                </c:pt>
                <c:pt idx="7" formatCode="#,##0.00_);\(#,##0.00\)">
                  <c:v>7.6725970818955339E-2</c:v>
                </c:pt>
                <c:pt idx="8" formatCode="#,##0.00_);\(#,##0.00\)">
                  <c:v>7.6725970818955339E-2</c:v>
                </c:pt>
                <c:pt idx="9" formatCode="#,##0.00_);\(#,##0.00\)">
                  <c:v>7.6725970818955339E-2</c:v>
                </c:pt>
                <c:pt idx="10" formatCode="#,##0.00_);\(#,##0.00\)">
                  <c:v>7.6725970818955339E-2</c:v>
                </c:pt>
                <c:pt idx="11" formatCode="#,##0.00_);\(#,##0.00\)">
                  <c:v>7.6725970818955339E-2</c:v>
                </c:pt>
                <c:pt idx="12" formatCode="#,##0.00_);\(#,##0.00\)">
                  <c:v>7.6725970818955339E-2</c:v>
                </c:pt>
                <c:pt idx="13" formatCode="#,##0.00_);\(#,##0.00\)">
                  <c:v>7.6725970818955339E-2</c:v>
                </c:pt>
                <c:pt idx="14" formatCode="#,##0.00_);\(#,##0.00\)">
                  <c:v>7.6725970818955339E-2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E4-4770-A8AD-9992B0003CFB}"/>
            </c:ext>
          </c:extLst>
        </c:ser>
        <c:ser>
          <c:idx val="2"/>
          <c:order val="2"/>
          <c:tx>
            <c:strRef>
              <c:f>'Debt Model Data'!$G$2</c:f>
              <c:strCache>
                <c:ptCount val="1"/>
                <c:pt idx="0">
                  <c:v>State SBDR 2021</c:v>
                </c:pt>
              </c:strCache>
            </c:strRef>
          </c:tx>
          <c:cat>
            <c:strLit>
              <c:ptCount val="15"/>
              <c:pt idx="0">
                <c:v>FY16</c:v>
              </c:pt>
              <c:pt idx="1">
                <c:v>FY17</c:v>
              </c:pt>
              <c:pt idx="2">
                <c:v>FY18</c:v>
              </c:pt>
              <c:pt idx="3">
                <c:v>FY19</c:v>
              </c:pt>
              <c:pt idx="4">
                <c:v>FY20</c:v>
              </c:pt>
              <c:pt idx="5">
                <c:v>FY21</c:v>
              </c:pt>
              <c:pt idx="6">
                <c:v>FY22</c:v>
              </c:pt>
              <c:pt idx="7">
                <c:v>FY23</c:v>
              </c:pt>
              <c:pt idx="8">
                <c:v>FY24</c:v>
              </c:pt>
              <c:pt idx="9">
                <c:v>FY25</c:v>
              </c:pt>
              <c:pt idx="10">
                <c:v>FY26</c:v>
              </c:pt>
              <c:pt idx="11">
                <c:v>FY27</c:v>
              </c:pt>
              <c:pt idx="12">
                <c:v>FY28</c:v>
              </c:pt>
              <c:pt idx="13">
                <c:v>FY29</c:v>
              </c:pt>
              <c:pt idx="14">
                <c:v>FY30</c:v>
              </c:pt>
            </c:strLit>
          </c:cat>
          <c:val>
            <c:numRef>
              <c:f>'Debt Model Data'!$H$8:$H$22</c:f>
              <c:numCache>
                <c:formatCode>#,##0_);\(#,##0\)</c:formatCode>
                <c:ptCount val="15"/>
                <c:pt idx="4" formatCode="#,##0.00_);\(#,##0.00\)">
                  <c:v>0</c:v>
                </c:pt>
                <c:pt idx="5" formatCode="#,##0.00_);\(#,##0.00\)">
                  <c:v>0</c:v>
                </c:pt>
                <c:pt idx="6" formatCode="#,##0.00_);\(#,##0.00\)">
                  <c:v>7.0674344951544787E-2</c:v>
                </c:pt>
                <c:pt idx="7" formatCode="#,##0.00_);\(#,##0.00\)">
                  <c:v>7.0674344951544787E-2</c:v>
                </c:pt>
                <c:pt idx="8" formatCode="#,##0.00_);\(#,##0.00\)">
                  <c:v>7.0674344951544787E-2</c:v>
                </c:pt>
                <c:pt idx="9" formatCode="#,##0.00_);\(#,##0.00\)">
                  <c:v>7.0674344951544787E-2</c:v>
                </c:pt>
                <c:pt idx="10" formatCode="#,##0.00_);\(#,##0.00\)">
                  <c:v>7.0674344951544787E-2</c:v>
                </c:pt>
                <c:pt idx="11" formatCode="#,##0.00_);\(#,##0.00\)">
                  <c:v>7.0674344951544787E-2</c:v>
                </c:pt>
                <c:pt idx="12" formatCode="#,##0.00_);\(#,##0.00\)">
                  <c:v>7.0674344951544787E-2</c:v>
                </c:pt>
                <c:pt idx="13" formatCode="#,##0.00_);\(#,##0.00\)">
                  <c:v>7.0674344951544787E-2</c:v>
                </c:pt>
                <c:pt idx="14" formatCode="#,##0.00_);\(#,##0.00\)">
                  <c:v>7.0674344951544787E-2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E4-4770-A8AD-9992B0003CFB}"/>
            </c:ext>
          </c:extLst>
        </c:ser>
        <c:ser>
          <c:idx val="4"/>
          <c:order val="3"/>
          <c:tx>
            <c:strRef>
              <c:f>'Debt Model Data'!$I$2</c:f>
              <c:strCache>
                <c:ptCount val="1"/>
                <c:pt idx="0">
                  <c:v>State SBDR 2022</c:v>
                </c:pt>
              </c:strCache>
            </c:strRef>
          </c:tx>
          <c:cat>
            <c:strLit>
              <c:ptCount val="15"/>
              <c:pt idx="0">
                <c:v>FY16</c:v>
              </c:pt>
              <c:pt idx="1">
                <c:v>FY17</c:v>
              </c:pt>
              <c:pt idx="2">
                <c:v>FY18</c:v>
              </c:pt>
              <c:pt idx="3">
                <c:v>FY19</c:v>
              </c:pt>
              <c:pt idx="4">
                <c:v>FY20</c:v>
              </c:pt>
              <c:pt idx="5">
                <c:v>FY21</c:v>
              </c:pt>
              <c:pt idx="6">
                <c:v>FY22</c:v>
              </c:pt>
              <c:pt idx="7">
                <c:v>FY23</c:v>
              </c:pt>
              <c:pt idx="8">
                <c:v>FY24</c:v>
              </c:pt>
              <c:pt idx="9">
                <c:v>FY25</c:v>
              </c:pt>
              <c:pt idx="10">
                <c:v>FY26</c:v>
              </c:pt>
              <c:pt idx="11">
                <c:v>FY27</c:v>
              </c:pt>
              <c:pt idx="12">
                <c:v>FY28</c:v>
              </c:pt>
              <c:pt idx="13">
                <c:v>FY29</c:v>
              </c:pt>
              <c:pt idx="14">
                <c:v>FY30</c:v>
              </c:pt>
            </c:strLit>
          </c:cat>
          <c:val>
            <c:numRef>
              <c:f>'Debt Model Data'!$J$8:$J$22</c:f>
              <c:numCache>
                <c:formatCode>"$"#,##0_);\("$"#,##0\)</c:formatCode>
                <c:ptCount val="15"/>
                <c:pt idx="4" formatCode="#,##0.00_);\(#,##0.00\)">
                  <c:v>0</c:v>
                </c:pt>
                <c:pt idx="5" formatCode="#,##0.00_);\(#,##0.00\)">
                  <c:v>0</c:v>
                </c:pt>
                <c:pt idx="6" formatCode="#,##0.00_);\(#,##0.00\)">
                  <c:v>0</c:v>
                </c:pt>
                <c:pt idx="7" formatCode="#,##0.00_);\(#,##0.00\)">
                  <c:v>6.0732388169370294E-2</c:v>
                </c:pt>
                <c:pt idx="8" formatCode="#,##0.00_);\(#,##0.00\)">
                  <c:v>6.0732388169370294E-2</c:v>
                </c:pt>
                <c:pt idx="9" formatCode="#,##0.00_);\(#,##0.00\)">
                  <c:v>6.0732388169370294E-2</c:v>
                </c:pt>
                <c:pt idx="10" formatCode="#,##0.00_);\(#,##0.00\)">
                  <c:v>6.0732388169370294E-2</c:v>
                </c:pt>
                <c:pt idx="11" formatCode="#,##0.00_);\(#,##0.00\)">
                  <c:v>6.0732388169370294E-2</c:v>
                </c:pt>
                <c:pt idx="12" formatCode="#,##0.00_);\(#,##0.00\)">
                  <c:v>6.0732388169370294E-2</c:v>
                </c:pt>
                <c:pt idx="13" formatCode="#,##0.00_);\(#,##0.00\)">
                  <c:v>6.0732388169370294E-2</c:v>
                </c:pt>
                <c:pt idx="14" formatCode="#,##0.00_);\(#,##0.00\)">
                  <c:v>6.0732388169370294E-2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E4-4770-A8AD-9992B0003CFB}"/>
            </c:ext>
          </c:extLst>
        </c:ser>
        <c:ser>
          <c:idx val="3"/>
          <c:order val="4"/>
          <c:tx>
            <c:strRef>
              <c:f>'Debt Model Data'!$K$2</c:f>
              <c:strCache>
                <c:ptCount val="1"/>
                <c:pt idx="0">
                  <c:v>State SBDR 2023</c:v>
                </c:pt>
              </c:strCache>
            </c:strRef>
          </c:tx>
          <c:cat>
            <c:strLit>
              <c:ptCount val="15"/>
              <c:pt idx="0">
                <c:v>FY16</c:v>
              </c:pt>
              <c:pt idx="1">
                <c:v>FY17</c:v>
              </c:pt>
              <c:pt idx="2">
                <c:v>FY18</c:v>
              </c:pt>
              <c:pt idx="3">
                <c:v>FY19</c:v>
              </c:pt>
              <c:pt idx="4">
                <c:v>FY20</c:v>
              </c:pt>
              <c:pt idx="5">
                <c:v>FY21</c:v>
              </c:pt>
              <c:pt idx="6">
                <c:v>FY22</c:v>
              </c:pt>
              <c:pt idx="7">
                <c:v>FY23</c:v>
              </c:pt>
              <c:pt idx="8">
                <c:v>FY24</c:v>
              </c:pt>
              <c:pt idx="9">
                <c:v>FY25</c:v>
              </c:pt>
              <c:pt idx="10">
                <c:v>FY26</c:v>
              </c:pt>
              <c:pt idx="11">
                <c:v>FY27</c:v>
              </c:pt>
              <c:pt idx="12">
                <c:v>FY28</c:v>
              </c:pt>
              <c:pt idx="13">
                <c:v>FY29</c:v>
              </c:pt>
              <c:pt idx="14">
                <c:v>FY30</c:v>
              </c:pt>
            </c:strLit>
          </c:cat>
          <c:val>
            <c:numRef>
              <c:f>'Debt Model Data'!$L$8:$L$22</c:f>
              <c:numCache>
                <c:formatCode>_(* #,##0.00_);_(* \(#,##0.00\);_(* "-"??_);_(@_)</c:formatCode>
                <c:ptCount val="15"/>
                <c:pt idx="4" formatCode="#,##0.00_);\(#,##0.00\)">
                  <c:v>0</c:v>
                </c:pt>
                <c:pt idx="5" formatCode="#,##0.00_);\(#,##0.00\)">
                  <c:v>0</c:v>
                </c:pt>
                <c:pt idx="6" formatCode="#,##0.00_);\(#,##0.00\)">
                  <c:v>0</c:v>
                </c:pt>
                <c:pt idx="7" formatCode="#,##0.00_);\(#,##0.00\)">
                  <c:v>0</c:v>
                </c:pt>
                <c:pt idx="8" formatCode="#,##0.00_);\(#,##0.00\)">
                  <c:v>2.8961352365464835E-2</c:v>
                </c:pt>
                <c:pt idx="9" formatCode="#,##0.00_);\(#,##0.00\)">
                  <c:v>2.8961352365464835E-2</c:v>
                </c:pt>
                <c:pt idx="10" formatCode="#,##0.00_);\(#,##0.00\)">
                  <c:v>2.8961352365464835E-2</c:v>
                </c:pt>
                <c:pt idx="11" formatCode="#,##0.00_);\(#,##0.00\)">
                  <c:v>2.8961352365464835E-2</c:v>
                </c:pt>
                <c:pt idx="12" formatCode="#,##0.00_);\(#,##0.00\)">
                  <c:v>2.8961352365464835E-2</c:v>
                </c:pt>
                <c:pt idx="13" formatCode="#,##0.00_);\(#,##0.00\)">
                  <c:v>2.8961352365464835E-2</c:v>
                </c:pt>
                <c:pt idx="14" formatCode="#,##0.00_);\(#,##0.00\)">
                  <c:v>2.8961352365464835E-2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E4-4770-A8AD-9992B0003CFB}"/>
            </c:ext>
          </c:extLst>
        </c:ser>
        <c:ser>
          <c:idx val="6"/>
          <c:order val="5"/>
          <c:tx>
            <c:strRef>
              <c:f>'Debt Model Data'!$M$2</c:f>
              <c:strCache>
                <c:ptCount val="1"/>
                <c:pt idx="0">
                  <c:v>State SBDR 2024</c:v>
                </c:pt>
              </c:strCache>
            </c:strRef>
          </c:tx>
          <c:cat>
            <c:strLit>
              <c:ptCount val="15"/>
              <c:pt idx="0">
                <c:v>FY16</c:v>
              </c:pt>
              <c:pt idx="1">
                <c:v>FY17</c:v>
              </c:pt>
              <c:pt idx="2">
                <c:v>FY18</c:v>
              </c:pt>
              <c:pt idx="3">
                <c:v>FY19</c:v>
              </c:pt>
              <c:pt idx="4">
                <c:v>FY20</c:v>
              </c:pt>
              <c:pt idx="5">
                <c:v>FY21</c:v>
              </c:pt>
              <c:pt idx="6">
                <c:v>FY22</c:v>
              </c:pt>
              <c:pt idx="7">
                <c:v>FY23</c:v>
              </c:pt>
              <c:pt idx="8">
                <c:v>FY24</c:v>
              </c:pt>
              <c:pt idx="9">
                <c:v>FY25</c:v>
              </c:pt>
              <c:pt idx="10">
                <c:v>FY26</c:v>
              </c:pt>
              <c:pt idx="11">
                <c:v>FY27</c:v>
              </c:pt>
              <c:pt idx="12">
                <c:v>FY28</c:v>
              </c:pt>
              <c:pt idx="13">
                <c:v>FY29</c:v>
              </c:pt>
              <c:pt idx="14">
                <c:v>FY30</c:v>
              </c:pt>
            </c:strLit>
          </c:cat>
          <c:val>
            <c:numRef>
              <c:f>'Debt Model Data'!$N$8:$N$22</c:f>
              <c:numCache>
                <c:formatCode>_(* #,##0.00_);_(* \(#,##0.00\);_(* "-"??_);_(@_)</c:formatCode>
                <c:ptCount val="15"/>
                <c:pt idx="4" formatCode="#,##0.00_);\(#,##0.00\)">
                  <c:v>0</c:v>
                </c:pt>
                <c:pt idx="5" formatCode="#,##0.00_);\(#,##0.00\)">
                  <c:v>0</c:v>
                </c:pt>
                <c:pt idx="6" formatCode="#,##0.00_);\(#,##0.00\)">
                  <c:v>0</c:v>
                </c:pt>
                <c:pt idx="7" formatCode="#,##0.00_);\(#,##0.00\)">
                  <c:v>0</c:v>
                </c:pt>
                <c:pt idx="8" formatCode="#,##0.00_);\(#,##0.00\)">
                  <c:v>0</c:v>
                </c:pt>
                <c:pt idx="9" formatCode="#,##0.00_);\(#,##0.00\)">
                  <c:v>0</c:v>
                </c:pt>
                <c:pt idx="10" formatCode="#,##0.00_);\(#,##0.00\)">
                  <c:v>0</c:v>
                </c:pt>
                <c:pt idx="11" formatCode="#,##0.00_);\(#,##0.00\)">
                  <c:v>0</c:v>
                </c:pt>
                <c:pt idx="12" formatCode="#,##0.00_);\(#,##0.00\)">
                  <c:v>0</c:v>
                </c:pt>
                <c:pt idx="13" formatCode="#,##0.00_);\(#,##0.00\)">
                  <c:v>0</c:v>
                </c:pt>
                <c:pt idx="14" formatCode="#,##0.00_);\(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E4-4770-A8AD-9992B0003CFB}"/>
            </c:ext>
          </c:extLst>
        </c:ser>
        <c:ser>
          <c:idx val="5"/>
          <c:order val="6"/>
          <c:tx>
            <c:strRef>
              <c:f>'Debt Model Data'!$O$2</c:f>
              <c:strCache>
                <c:ptCount val="1"/>
                <c:pt idx="0">
                  <c:v>State SBDR 2025</c:v>
                </c:pt>
              </c:strCache>
            </c:strRef>
          </c:tx>
          <c:cat>
            <c:strLit>
              <c:ptCount val="15"/>
              <c:pt idx="0">
                <c:v>FY16</c:v>
              </c:pt>
              <c:pt idx="1">
                <c:v>FY17</c:v>
              </c:pt>
              <c:pt idx="2">
                <c:v>FY18</c:v>
              </c:pt>
              <c:pt idx="3">
                <c:v>FY19</c:v>
              </c:pt>
              <c:pt idx="4">
                <c:v>FY20</c:v>
              </c:pt>
              <c:pt idx="5">
                <c:v>FY21</c:v>
              </c:pt>
              <c:pt idx="6">
                <c:v>FY22</c:v>
              </c:pt>
              <c:pt idx="7">
                <c:v>FY23</c:v>
              </c:pt>
              <c:pt idx="8">
                <c:v>FY24</c:v>
              </c:pt>
              <c:pt idx="9">
                <c:v>FY25</c:v>
              </c:pt>
              <c:pt idx="10">
                <c:v>FY26</c:v>
              </c:pt>
              <c:pt idx="11">
                <c:v>FY27</c:v>
              </c:pt>
              <c:pt idx="12">
                <c:v>FY28</c:v>
              </c:pt>
              <c:pt idx="13">
                <c:v>FY29</c:v>
              </c:pt>
              <c:pt idx="14">
                <c:v>FY30</c:v>
              </c:pt>
            </c:strLit>
          </c:cat>
          <c:val>
            <c:numRef>
              <c:f>'Debt Model Data'!$P$8:$P$22</c:f>
              <c:numCache>
                <c:formatCode>_(* #,##0.00_);_(* \(#,##0.00\);_(* "-"??_);_(@_)</c:formatCode>
                <c:ptCount val="15"/>
                <c:pt idx="4" formatCode="#,##0.00_);\(#,##0.00\)">
                  <c:v>0</c:v>
                </c:pt>
                <c:pt idx="5" formatCode="#,##0.00_);\(#,##0.00\)">
                  <c:v>0</c:v>
                </c:pt>
                <c:pt idx="6" formatCode="#,##0.00_);\(#,##0.00\)">
                  <c:v>0</c:v>
                </c:pt>
                <c:pt idx="7" formatCode="#,##0.00_);\(#,##0.00\)">
                  <c:v>0</c:v>
                </c:pt>
                <c:pt idx="8" formatCode="#,##0.00_);\(#,##0.00\)">
                  <c:v>0</c:v>
                </c:pt>
                <c:pt idx="9" formatCode="#,##0.00_);\(#,##0.00\)">
                  <c:v>0</c:v>
                </c:pt>
                <c:pt idx="10" formatCode="#,##0.00_);\(#,##0.00\)">
                  <c:v>0</c:v>
                </c:pt>
                <c:pt idx="11" formatCode="#,##0.00_);\(#,##0.00\)">
                  <c:v>0</c:v>
                </c:pt>
                <c:pt idx="12" formatCode="#,##0.00_);\(#,##0.00\)">
                  <c:v>0</c:v>
                </c:pt>
                <c:pt idx="13" formatCode="#,##0.00_);\(#,##0.00\)">
                  <c:v>0</c:v>
                </c:pt>
                <c:pt idx="14" formatCode="#,##0.00_);\(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E4-4770-A8AD-9992B0003CFB}"/>
            </c:ext>
          </c:extLst>
        </c:ser>
        <c:ser>
          <c:idx val="8"/>
          <c:order val="7"/>
          <c:tx>
            <c:strRef>
              <c:f>'Debt Model Data'!$Q$2:$R$2</c:f>
              <c:strCache>
                <c:ptCount val="1"/>
                <c:pt idx="0">
                  <c:v>Centennial Hall</c:v>
                </c:pt>
              </c:strCache>
            </c:strRef>
          </c:tx>
          <c:cat>
            <c:strLit>
              <c:ptCount val="15"/>
              <c:pt idx="0">
                <c:v>FY16</c:v>
              </c:pt>
              <c:pt idx="1">
                <c:v>FY17</c:v>
              </c:pt>
              <c:pt idx="2">
                <c:v>FY18</c:v>
              </c:pt>
              <c:pt idx="3">
                <c:v>FY19</c:v>
              </c:pt>
              <c:pt idx="4">
                <c:v>FY20</c:v>
              </c:pt>
              <c:pt idx="5">
                <c:v>FY21</c:v>
              </c:pt>
              <c:pt idx="6">
                <c:v>FY22</c:v>
              </c:pt>
              <c:pt idx="7">
                <c:v>FY23</c:v>
              </c:pt>
              <c:pt idx="8">
                <c:v>FY24</c:v>
              </c:pt>
              <c:pt idx="9">
                <c:v>FY25</c:v>
              </c:pt>
              <c:pt idx="10">
                <c:v>FY26</c:v>
              </c:pt>
              <c:pt idx="11">
                <c:v>FY27</c:v>
              </c:pt>
              <c:pt idx="12">
                <c:v>FY28</c:v>
              </c:pt>
              <c:pt idx="13">
                <c:v>FY29</c:v>
              </c:pt>
              <c:pt idx="14">
                <c:v>FY30</c:v>
              </c:pt>
            </c:strLit>
          </c:cat>
          <c:val>
            <c:numRef>
              <c:f>'Debt Model Data'!$R$8:$R$22</c:f>
              <c:numCache>
                <c:formatCode>_(* #,##0.00_);_(* \(#,##0.00\);_(* "-"??_);_(@_)</c:formatCode>
                <c:ptCount val="15"/>
                <c:pt idx="4" formatCode="#,##0.00_);\(#,##0.00\)">
                  <c:v>0</c:v>
                </c:pt>
                <c:pt idx="5" formatCode="#,##0.00_);\(#,##0.00\)">
                  <c:v>0</c:v>
                </c:pt>
                <c:pt idx="6" formatCode="#,##0.00_);\(#,##0.00\)">
                  <c:v>0</c:v>
                </c:pt>
                <c:pt idx="7" formatCode="#,##0.00_);\(#,##0.00\)">
                  <c:v>0</c:v>
                </c:pt>
                <c:pt idx="8" formatCode="#,##0.00_);\(#,##0.00\)">
                  <c:v>0</c:v>
                </c:pt>
                <c:pt idx="9" formatCode="#,##0.00_);\(#,##0.00\)">
                  <c:v>0</c:v>
                </c:pt>
                <c:pt idx="10" formatCode="#,##0.00_);\(#,##0.00\)">
                  <c:v>0</c:v>
                </c:pt>
                <c:pt idx="11" formatCode="#,##0.00_);\(#,##0.00\)">
                  <c:v>0</c:v>
                </c:pt>
                <c:pt idx="12" formatCode="#,##0.00_);\(#,##0.00\)">
                  <c:v>0</c:v>
                </c:pt>
                <c:pt idx="13" formatCode="#,##0.00_);\(#,##0.00\)">
                  <c:v>0</c:v>
                </c:pt>
                <c:pt idx="14" formatCode="#,##0.00_);\(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E4-4770-A8AD-9992B0003CFB}"/>
            </c:ext>
          </c:extLst>
        </c:ser>
        <c:ser>
          <c:idx val="9"/>
          <c:order val="8"/>
          <c:tx>
            <c:strRef>
              <c:f>'Debt Model Data'!$S$2:$T$2</c:f>
              <c:strCache>
                <c:ptCount val="1"/>
                <c:pt idx="0">
                  <c:v>Major School Const.</c:v>
                </c:pt>
              </c:strCache>
            </c:strRef>
          </c:tx>
          <c:val>
            <c:numRef>
              <c:f>'Debt Model Data'!$T$8:$T$22</c:f>
              <c:numCache>
                <c:formatCode>_(* #,##0.00_);_(* \(#,##0.00\);_(* "-"??_);_(@_)</c:formatCode>
                <c:ptCount val="15"/>
                <c:pt idx="4" formatCode="#,##0.00_);\(#,##0.00\)">
                  <c:v>0</c:v>
                </c:pt>
                <c:pt idx="5" formatCode="#,##0.00_);\(#,##0.00\)">
                  <c:v>0</c:v>
                </c:pt>
                <c:pt idx="6" formatCode="#,##0.00_);\(#,##0.00\)">
                  <c:v>0</c:v>
                </c:pt>
                <c:pt idx="7" formatCode="#,##0.00_);\(#,##0.00\)">
                  <c:v>0</c:v>
                </c:pt>
                <c:pt idx="8" formatCode="#,##0.00_);\(#,##0.00\)">
                  <c:v>0</c:v>
                </c:pt>
                <c:pt idx="9" formatCode="#,##0.00_);\(#,##0.00\)">
                  <c:v>0</c:v>
                </c:pt>
                <c:pt idx="10" formatCode="#,##0.00_);\(#,##0.00\)">
                  <c:v>0</c:v>
                </c:pt>
                <c:pt idx="11" formatCode="#,##0.00_);\(#,##0.00\)">
                  <c:v>0</c:v>
                </c:pt>
                <c:pt idx="12" formatCode="#,##0.00_);\(#,##0.00\)">
                  <c:v>0</c:v>
                </c:pt>
                <c:pt idx="13" formatCode="#,##0.00_);\(#,##0.00\)">
                  <c:v>0</c:v>
                </c:pt>
                <c:pt idx="14" formatCode="#,##0.00_);\(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E4-4770-A8AD-9992B0003CFB}"/>
            </c:ext>
          </c:extLst>
        </c:ser>
        <c:ser>
          <c:idx val="10"/>
          <c:order val="9"/>
          <c:tx>
            <c:strRef>
              <c:f>'Debt Model Data'!$U$2:$V$2</c:f>
              <c:strCache>
                <c:ptCount val="1"/>
                <c:pt idx="0">
                  <c:v>New City Hall</c:v>
                </c:pt>
              </c:strCache>
            </c:strRef>
          </c:tx>
          <c:val>
            <c:numRef>
              <c:f>'Debt Model Data'!$V$8:$V$22</c:f>
              <c:numCache>
                <c:formatCode>_(* #,##0.00_);_(* \(#,##0.00\);_(* "-"??_);_(@_)</c:formatCode>
                <c:ptCount val="15"/>
                <c:pt idx="4" formatCode="#,##0.00_);\(#,##0.00\)">
                  <c:v>0</c:v>
                </c:pt>
                <c:pt idx="5" formatCode="#,##0.00_);\(#,##0.00\)">
                  <c:v>0</c:v>
                </c:pt>
                <c:pt idx="6" formatCode="#,##0.00_);\(#,##0.00\)">
                  <c:v>0</c:v>
                </c:pt>
                <c:pt idx="7" formatCode="#,##0.00_);\(#,##0.00\)">
                  <c:v>0</c:v>
                </c:pt>
                <c:pt idx="8" formatCode="#,##0.00_);\(#,##0.00\)">
                  <c:v>0</c:v>
                </c:pt>
                <c:pt idx="9" formatCode="#,##0.00_);\(#,##0.00\)">
                  <c:v>0</c:v>
                </c:pt>
                <c:pt idx="10" formatCode="#,##0.00_);\(#,##0.00\)">
                  <c:v>0</c:v>
                </c:pt>
                <c:pt idx="11" formatCode="#,##0.00_);\(#,##0.00\)">
                  <c:v>0</c:v>
                </c:pt>
                <c:pt idx="12" formatCode="#,##0.00_);\(#,##0.00\)">
                  <c:v>0</c:v>
                </c:pt>
                <c:pt idx="13" formatCode="#,##0.00_);\(#,##0.00\)">
                  <c:v>0</c:v>
                </c:pt>
                <c:pt idx="14" formatCode="#,##0.00_);\(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E4-4770-A8AD-9992B0003CFB}"/>
            </c:ext>
          </c:extLst>
        </c:ser>
        <c:ser>
          <c:idx val="11"/>
          <c:order val="10"/>
          <c:tx>
            <c:strRef>
              <c:f>'Debt Model Data'!$W$2:$X$2</c:f>
              <c:strCache>
                <c:ptCount val="1"/>
                <c:pt idx="0">
                  <c:v>??</c:v>
                </c:pt>
              </c:strCache>
            </c:strRef>
          </c:tx>
          <c:val>
            <c:numRef>
              <c:f>'Debt Model Data'!$X$8:$X$22</c:f>
              <c:numCache>
                <c:formatCode>_(* #,##0.00_);_(* \(#,##0.00\);_(* "-"??_);_(@_)</c:formatCode>
                <c:ptCount val="15"/>
                <c:pt idx="4" formatCode="#,##0.00_);\(#,##0.00\)">
                  <c:v>0</c:v>
                </c:pt>
                <c:pt idx="5" formatCode="#,##0.00_);\(#,##0.00\)">
                  <c:v>0</c:v>
                </c:pt>
                <c:pt idx="6" formatCode="#,##0.00_);\(#,##0.00\)">
                  <c:v>0</c:v>
                </c:pt>
                <c:pt idx="7" formatCode="#,##0.00_);\(#,##0.00\)">
                  <c:v>0</c:v>
                </c:pt>
                <c:pt idx="8" formatCode="#,##0.00_);\(#,##0.00\)">
                  <c:v>0</c:v>
                </c:pt>
                <c:pt idx="9" formatCode="#,##0.00_);\(#,##0.00\)">
                  <c:v>0</c:v>
                </c:pt>
                <c:pt idx="10" formatCode="#,##0.00_);\(#,##0.00\)">
                  <c:v>0</c:v>
                </c:pt>
                <c:pt idx="11" formatCode="#,##0.00_);\(#,##0.00\)">
                  <c:v>0</c:v>
                </c:pt>
                <c:pt idx="12" formatCode="#,##0.00_);\(#,##0.00\)">
                  <c:v>0</c:v>
                </c:pt>
                <c:pt idx="13" formatCode="#,##0.00_);\(#,##0.00\)">
                  <c:v>0</c:v>
                </c:pt>
                <c:pt idx="14" formatCode="#,##0.00_);\(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E4-4770-A8AD-9992B0003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81536"/>
        <c:axId val="72284416"/>
      </c:areaChart>
      <c:lineChart>
        <c:grouping val="standard"/>
        <c:varyColors val="0"/>
        <c:ser>
          <c:idx val="7"/>
          <c:order val="11"/>
          <c:tx>
            <c:strRef>
              <c:f>'Debt Model Data'!$AA$6</c:f>
              <c:strCache>
                <c:ptCount val="1"/>
                <c:pt idx="0">
                  <c:v>Total Mill Rate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2.2643814858990363E-2"/>
                  <c:y val="-3.3264011355817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E4-4770-A8AD-9992B0003CFB}"/>
                </c:ext>
              </c:extLst>
            </c:dLbl>
            <c:dLbl>
              <c:idx val="1"/>
              <c:layout>
                <c:manualLayout>
                  <c:x val="-2.2329101917553482E-2"/>
                  <c:y val="-3.0056089853130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E4-4770-A8AD-9992B0003CFB}"/>
                </c:ext>
              </c:extLst>
            </c:dLbl>
            <c:dLbl>
              <c:idx val="2"/>
              <c:layout>
                <c:manualLayout>
                  <c:x val="-2.3220004485051467E-2"/>
                  <c:y val="-3.3264011355817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E4-4770-A8AD-9992B0003CFB}"/>
                </c:ext>
              </c:extLst>
            </c:dLbl>
            <c:dLbl>
              <c:idx val="3"/>
              <c:layout>
                <c:manualLayout>
                  <c:x val="-2.3220004485051467E-2"/>
                  <c:y val="-3.1046363130960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CE4-4770-A8AD-9992B0003CFB}"/>
                </c:ext>
              </c:extLst>
            </c:dLbl>
            <c:dLbl>
              <c:idx val="4"/>
              <c:layout>
                <c:manualLayout>
                  <c:x val="-2.5631070429256771E-2"/>
                  <c:y val="-3.5481659580673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CE4-4770-A8AD-9992B0003CFB}"/>
                </c:ext>
              </c:extLst>
            </c:dLbl>
            <c:dLbl>
              <c:idx val="5"/>
              <c:layout>
                <c:manualLayout>
                  <c:x val="-2.411090789813549E-2"/>
                  <c:y val="-3.548163703053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CE4-4770-A8AD-9992B0003CFB}"/>
                </c:ext>
              </c:extLst>
            </c:dLbl>
            <c:dLbl>
              <c:idx val="6"/>
              <c:layout>
                <c:manualLayout>
                  <c:x val="-2.5631070429256733E-2"/>
                  <c:y val="-3.3264011355817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CE4-4770-A8AD-9992B0003CFB}"/>
                </c:ext>
              </c:extLst>
            </c:dLbl>
            <c:dLbl>
              <c:idx val="7"/>
              <c:layout>
                <c:manualLayout>
                  <c:x val="-2.2171786715251149E-2"/>
                  <c:y val="-3.8108290384466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CE4-4770-A8AD-9992B0003CFB}"/>
                </c:ext>
              </c:extLst>
            </c:dLbl>
            <c:dLbl>
              <c:idx val="8"/>
              <c:layout>
                <c:manualLayout>
                  <c:x val="-2.3377319687353858E-2"/>
                  <c:y val="-3.8108290384466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CE4-4770-A8AD-9992B0003CFB}"/>
                </c:ext>
              </c:extLst>
            </c:dLbl>
            <c:dLbl>
              <c:idx val="9"/>
              <c:layout>
                <c:manualLayout>
                  <c:x val="-2.3377319687353935E-2"/>
                  <c:y val="-3.3264011355817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CE4-4770-A8AD-9992B0003CFB}"/>
                </c:ext>
              </c:extLst>
            </c:dLbl>
            <c:dLbl>
              <c:idx val="10"/>
              <c:layout>
                <c:manualLayout>
                  <c:x val="-2.3534634889656098E-2"/>
                  <c:y val="-3.3264011355817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CE4-4770-A8AD-9992B0003CFB}"/>
                </c:ext>
              </c:extLst>
            </c:dLbl>
            <c:dLbl>
              <c:idx val="11"/>
              <c:layout>
                <c:manualLayout>
                  <c:x val="-2.2801130061292679E-2"/>
                  <c:y val="-3.1046363130961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CE4-4770-A8AD-9992B0003CFB}"/>
                </c:ext>
              </c:extLst>
            </c:dLbl>
            <c:dLbl>
              <c:idx val="12"/>
              <c:layout>
                <c:manualLayout>
                  <c:x val="-2.2072742516529856E-2"/>
                  <c:y val="-3.1046363130961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CE4-4770-A8AD-9992B0003CFB}"/>
                </c:ext>
              </c:extLst>
            </c:dLbl>
            <c:dLbl>
              <c:idx val="13"/>
              <c:layout>
                <c:manualLayout>
                  <c:x val="-2.3531746100526725E-2"/>
                  <c:y val="-2.8419732327167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CE4-4770-A8AD-9992B0003CFB}"/>
                </c:ext>
              </c:extLst>
            </c:dLbl>
            <c:dLbl>
              <c:idx val="14"/>
              <c:layout>
                <c:manualLayout>
                  <c:x val="-2.3326394461844736E-2"/>
                  <c:y val="-3.3264011355817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CE4-4770-A8AD-9992B0003CFB}"/>
                </c:ext>
              </c:extLst>
            </c:dLbl>
            <c:dLbl>
              <c:idx val="15"/>
              <c:layout>
                <c:manualLayout>
                  <c:x val="-2.8772834529286563E-2"/>
                  <c:y val="-3.3264034716127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CE4-4770-A8AD-9992B0003C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Overflow="clip" horzOverflow="clip" wrap="square" lIns="38100" tIns="19050" rIns="38100" bIns="19050" anchor="ctr" anchorCtr="0">
                <a:spAutoFit/>
              </a:bodyPr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'Debt Model Data'!$AA$8:$AA$22</c:f>
              <c:numCache>
                <c:formatCode>0.00</c:formatCode>
                <c:ptCount val="15"/>
                <c:pt idx="0">
                  <c:v>1.5</c:v>
                </c:pt>
                <c:pt idx="1">
                  <c:v>1.4</c:v>
                </c:pt>
                <c:pt idx="2">
                  <c:v>1.2950093953931854</c:v>
                </c:pt>
                <c:pt idx="3">
                  <c:v>1.3</c:v>
                </c:pt>
                <c:pt idx="4">
                  <c:v>1.2</c:v>
                </c:pt>
                <c:pt idx="5">
                  <c:v>1.2767259708189553</c:v>
                </c:pt>
                <c:pt idx="6">
                  <c:v>1.2474003157705003</c:v>
                </c:pt>
                <c:pt idx="7">
                  <c:v>1.2081327039398704</c:v>
                </c:pt>
                <c:pt idx="8">
                  <c:v>1.0370940563053352</c:v>
                </c:pt>
                <c:pt idx="9">
                  <c:v>0.83709405630533529</c:v>
                </c:pt>
                <c:pt idx="10">
                  <c:v>0.63709405630533522</c:v>
                </c:pt>
                <c:pt idx="11">
                  <c:v>0.63709405630533522</c:v>
                </c:pt>
                <c:pt idx="12">
                  <c:v>0.53709405630533524</c:v>
                </c:pt>
                <c:pt idx="13">
                  <c:v>0.53709405630533524</c:v>
                </c:pt>
                <c:pt idx="14">
                  <c:v>0.43709405630533527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1CE4-4770-A8AD-9992B0003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81536"/>
        <c:axId val="72284416"/>
      </c:lineChart>
      <c:valAx>
        <c:axId val="72284416"/>
        <c:scaling>
          <c:orientation val="minMax"/>
        </c:scaling>
        <c:delete val="0"/>
        <c:axPos val="r"/>
        <c:majorGridlines/>
        <c:minorGridlines>
          <c:spPr>
            <a:ln>
              <a:noFill/>
            </a:ln>
          </c:spPr>
        </c:minorGridlines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n-US"/>
          </a:p>
        </c:txPr>
        <c:crossAx val="73281536"/>
        <c:crosses val="max"/>
        <c:crossBetween val="between"/>
        <c:minorUnit val="4.0000000000000008E-2"/>
      </c:valAx>
      <c:catAx>
        <c:axId val="732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aseline="0">
                    <a:solidFill>
                      <a:sysClr val="windowText" lastClr="000000"/>
                    </a:solidFill>
                  </a:defRPr>
                </a:pPr>
                <a:r>
                  <a:rPr lang="en-US" sz="1100" baseline="0">
                    <a:solidFill>
                      <a:sysClr val="windowText" lastClr="000000"/>
                    </a:solidFill>
                  </a:rPr>
                  <a:t>MILL RATE</a:t>
                </a:r>
              </a:p>
            </c:rich>
          </c:tx>
          <c:layout>
            <c:manualLayout>
              <c:xMode val="edge"/>
              <c:yMode val="edge"/>
              <c:x val="0.9184523055795828"/>
              <c:y val="0.1354175402630884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228441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>
        <c:manualLayout>
          <c:xMode val="edge"/>
          <c:yMode val="edge"/>
          <c:x val="0.12300495432512766"/>
          <c:y val="0.89952898961684813"/>
          <c:w val="0.75398996960689846"/>
          <c:h val="8.6773727172767504E-2"/>
        </c:manualLayout>
      </c:layout>
      <c:overlay val="0"/>
      <c:txPr>
        <a:bodyPr/>
        <a:lstStyle/>
        <a:p>
          <a:pPr>
            <a:defRPr sz="1200" b="0" baseline="0"/>
          </a:pPr>
          <a:endParaRPr lang="en-US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11901</xdr:colOff>
      <xdr:row>0</xdr:row>
      <xdr:rowOff>30959</xdr:rowOff>
    </xdr:from>
    <xdr:to>
      <xdr:col>26</xdr:col>
      <xdr:colOff>485775</xdr:colOff>
      <xdr:row>33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bt%20Dashboar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udget\FY20%20Revised\Debt\FY19-20budget%20MASTER%20DEBT%20FY17%20Audi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FY15-16\DEBT%20SERVICE\DEB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UDIT\FY15\FS\Debt\MASTER%20DEBT%20FY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Dashboard"/>
      <sheetName val="CHARTS (2)"/>
      <sheetName val="ProPTax (2)"/>
      <sheetName val="DATA (2)"/>
      <sheetName val="DebtPrincipal (2)"/>
      <sheetName val="DebtPrin+Int"/>
      <sheetName val="DATA"/>
      <sheetName val="DebtPrincipal"/>
      <sheetName val="ProPTax"/>
      <sheetName val="SCDR ACTUALS"/>
      <sheetName val="6-30-15 over FY19 P&amp;I"/>
      <sheetName val="Amortize P &amp; I"/>
      <sheetName val="BY FUND"/>
      <sheetName val="P&amp;I SPLIT"/>
      <sheetName val="SUM"/>
      <sheetName val="330"/>
      <sheetName val="328"/>
      <sheetName val="327"/>
      <sheetName val="325"/>
      <sheetName val="SALES TAX"/>
      <sheetName val="BOND MAINT FEES"/>
      <sheetName val="FY18 School"/>
      <sheetName val="FY17 School rev101017 refunding"/>
      <sheetName val="FY17 School"/>
      <sheetName val="FY16 Note8 NoLink"/>
      <sheetName val="FY15 Note8 NoLink"/>
      <sheetName val="FY14 Note8 NoLink"/>
    </sheetNames>
    <sheetDataSet>
      <sheetData sheetId="0" refreshError="1"/>
      <sheetData sheetId="1" refreshError="1"/>
      <sheetData sheetId="2" refreshError="1"/>
      <sheetData sheetId="3">
        <row r="15">
          <cell r="A15" t="str">
            <v>FY16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9">
          <cell r="A9">
            <v>330013437</v>
          </cell>
          <cell r="E9" t="str">
            <v>2005A GO Sch ($8M)</v>
          </cell>
          <cell r="F9">
            <v>100</v>
          </cell>
          <cell r="G9">
            <v>0</v>
          </cell>
          <cell r="H9">
            <v>0</v>
          </cell>
          <cell r="K9">
            <v>0</v>
          </cell>
          <cell r="N9">
            <v>0</v>
          </cell>
          <cell r="Q9">
            <v>0</v>
          </cell>
          <cell r="T9">
            <v>0</v>
          </cell>
        </row>
        <row r="10">
          <cell r="A10">
            <v>330013440</v>
          </cell>
          <cell r="E10" t="str">
            <v>2006A GO Sch ($1.94M)</v>
          </cell>
          <cell r="F10">
            <v>335270</v>
          </cell>
          <cell r="G10">
            <v>31600</v>
          </cell>
          <cell r="H10">
            <v>31635</v>
          </cell>
          <cell r="I10">
            <v>13000</v>
          </cell>
          <cell r="J10">
            <v>18635</v>
          </cell>
          <cell r="K10">
            <v>31635</v>
          </cell>
          <cell r="L10">
            <v>40000</v>
          </cell>
          <cell r="M10">
            <v>18043.5</v>
          </cell>
          <cell r="N10">
            <v>58043.5</v>
          </cell>
          <cell r="O10">
            <v>50000</v>
          </cell>
          <cell r="P10">
            <v>16203.5</v>
          </cell>
          <cell r="Q10">
            <v>66203.5</v>
          </cell>
          <cell r="R10">
            <v>100000</v>
          </cell>
          <cell r="S10">
            <v>13903.5</v>
          </cell>
          <cell r="T10">
            <v>113903.5</v>
          </cell>
          <cell r="U10">
            <v>199000</v>
          </cell>
          <cell r="V10">
            <v>9253.5</v>
          </cell>
          <cell r="W10">
            <v>208253.5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A11">
            <v>330013441</v>
          </cell>
          <cell r="E11" t="str">
            <v>2006B GO Sch ($44.06M)</v>
          </cell>
          <cell r="F11">
            <v>3761908</v>
          </cell>
          <cell r="G11">
            <v>4080700</v>
          </cell>
          <cell r="H11">
            <v>3697853.75</v>
          </cell>
          <cell r="I11">
            <v>3250000</v>
          </cell>
          <cell r="J11">
            <v>447853.75</v>
          </cell>
          <cell r="K11">
            <v>3697853.75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A12">
            <v>330013442</v>
          </cell>
          <cell r="E12" t="str">
            <v>2006C GO Sch ($5.995M)</v>
          </cell>
          <cell r="F12">
            <v>739926</v>
          </cell>
          <cell r="G12">
            <v>745500</v>
          </cell>
          <cell r="H12">
            <v>745512.5</v>
          </cell>
          <cell r="I12">
            <v>730000</v>
          </cell>
          <cell r="J12">
            <v>15512.5</v>
          </cell>
          <cell r="K12">
            <v>745512.5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T12">
            <v>0</v>
          </cell>
          <cell r="W12">
            <v>0</v>
          </cell>
        </row>
        <row r="13">
          <cell r="A13">
            <v>330013443</v>
          </cell>
          <cell r="E13" t="str">
            <v>2008A GO Sch ($27.4M of $36.695M)</v>
          </cell>
          <cell r="F13">
            <v>3218058</v>
          </cell>
          <cell r="G13">
            <v>3222700</v>
          </cell>
          <cell r="H13">
            <v>3222766.094</v>
          </cell>
          <cell r="I13">
            <v>2833347</v>
          </cell>
          <cell r="J13">
            <v>389419.09400000004</v>
          </cell>
          <cell r="K13">
            <v>3222766.094</v>
          </cell>
          <cell r="L13">
            <v>2964002</v>
          </cell>
          <cell r="M13">
            <v>261918.47900000002</v>
          </cell>
          <cell r="N13">
            <v>3225920.4789999998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F13">
            <v>0</v>
          </cell>
          <cell r="AI13">
            <v>0</v>
          </cell>
          <cell r="AL13">
            <v>0</v>
          </cell>
          <cell r="AO13">
            <v>0</v>
          </cell>
          <cell r="AR13">
            <v>0</v>
          </cell>
          <cell r="AU13">
            <v>0</v>
          </cell>
          <cell r="AX13">
            <v>0</v>
          </cell>
          <cell r="BA13">
            <v>0</v>
          </cell>
          <cell r="BD13">
            <v>0</v>
          </cell>
          <cell r="BG13">
            <v>0</v>
          </cell>
          <cell r="BJ13">
            <v>0</v>
          </cell>
          <cell r="BM13">
            <v>0</v>
          </cell>
          <cell r="BP13">
            <v>0</v>
          </cell>
          <cell r="BS13">
            <v>0</v>
          </cell>
          <cell r="BV13">
            <v>0</v>
          </cell>
          <cell r="BY13">
            <v>0</v>
          </cell>
        </row>
        <row r="14">
          <cell r="E14" t="str">
            <v>2008A GO Sch ($9.295M of  $36.695M)</v>
          </cell>
        </row>
        <row r="15">
          <cell r="A15">
            <v>327013445</v>
          </cell>
          <cell r="E15" t="str">
            <v>2008B GO Sch ($2.805M)  (F327)</v>
          </cell>
        </row>
        <row r="16">
          <cell r="A16">
            <v>330013448</v>
          </cell>
          <cell r="E16" t="str">
            <v>2009 III GO Sch ($1.17M)</v>
          </cell>
          <cell r="F16">
            <v>141576</v>
          </cell>
          <cell r="G16">
            <v>137400</v>
          </cell>
          <cell r="H16">
            <v>137400</v>
          </cell>
          <cell r="I16">
            <v>120000</v>
          </cell>
          <cell r="J16">
            <v>17375</v>
          </cell>
          <cell r="K16">
            <v>137400</v>
          </cell>
          <cell r="L16">
            <v>125000</v>
          </cell>
          <cell r="M16">
            <v>12787.5</v>
          </cell>
          <cell r="N16">
            <v>137800</v>
          </cell>
          <cell r="O16">
            <v>130000</v>
          </cell>
          <cell r="P16">
            <v>8000</v>
          </cell>
          <cell r="Q16">
            <v>138000</v>
          </cell>
          <cell r="R16">
            <v>135000</v>
          </cell>
          <cell r="S16">
            <v>2700</v>
          </cell>
          <cell r="T16">
            <v>137700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>
            <v>330013450</v>
          </cell>
          <cell r="E17" t="str">
            <v>2010 II GO Sch ($6M)</v>
          </cell>
          <cell r="F17">
            <v>739290</v>
          </cell>
          <cell r="G17">
            <v>739000</v>
          </cell>
          <cell r="H17">
            <v>739000</v>
          </cell>
          <cell r="I17">
            <v>610000</v>
          </cell>
          <cell r="J17">
            <v>129000.41</v>
          </cell>
          <cell r="K17">
            <v>739000</v>
          </cell>
          <cell r="L17">
            <v>625000</v>
          </cell>
          <cell r="M17">
            <v>104744.23000000001</v>
          </cell>
          <cell r="N17">
            <v>729700</v>
          </cell>
          <cell r="O17">
            <v>640000</v>
          </cell>
          <cell r="P17">
            <v>77506.200000000012</v>
          </cell>
          <cell r="Q17">
            <v>717500</v>
          </cell>
          <cell r="R17">
            <v>660000</v>
          </cell>
          <cell r="S17">
            <v>47715.7</v>
          </cell>
          <cell r="T17">
            <v>707715.7</v>
          </cell>
          <cell r="U17">
            <v>680000</v>
          </cell>
          <cell r="V17">
            <v>16173.8</v>
          </cell>
          <cell r="W17">
            <v>696173.8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>
            <v>330013451</v>
          </cell>
          <cell r="E18" t="str">
            <v>2011 II GO Sch ($5.623M)</v>
          </cell>
          <cell r="F18">
            <v>658832</v>
          </cell>
          <cell r="G18">
            <v>657800</v>
          </cell>
          <cell r="H18">
            <v>657800</v>
          </cell>
          <cell r="I18">
            <v>560000</v>
          </cell>
          <cell r="J18">
            <v>97831.26</v>
          </cell>
          <cell r="K18">
            <v>657800</v>
          </cell>
          <cell r="L18">
            <v>575000</v>
          </cell>
          <cell r="M18">
            <v>83831.259999999995</v>
          </cell>
          <cell r="N18">
            <v>658800</v>
          </cell>
          <cell r="O18">
            <v>590000</v>
          </cell>
          <cell r="P18">
            <v>67300</v>
          </cell>
          <cell r="Q18">
            <v>657300</v>
          </cell>
          <cell r="R18">
            <v>610000</v>
          </cell>
          <cell r="S18">
            <v>49600</v>
          </cell>
          <cell r="T18">
            <v>659600</v>
          </cell>
          <cell r="U18">
            <v>630000</v>
          </cell>
          <cell r="V18">
            <v>25200</v>
          </cell>
          <cell r="W18">
            <v>655200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</row>
        <row r="19">
          <cell r="A19">
            <v>330013455</v>
          </cell>
          <cell r="E19" t="str">
            <v>2012 I GO Sch (refund '00B&amp;02) $5.685M</v>
          </cell>
          <cell r="F19">
            <v>1319125</v>
          </cell>
          <cell r="G19">
            <v>1091600</v>
          </cell>
          <cell r="H19">
            <v>1091600</v>
          </cell>
          <cell r="I19">
            <v>1065000</v>
          </cell>
          <cell r="J19">
            <v>26625</v>
          </cell>
          <cell r="K19">
            <v>1091600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>
            <v>330013456</v>
          </cell>
          <cell r="E20" t="str">
            <v>2012 II GO Sch (refund '03A) $9.08M</v>
          </cell>
          <cell r="F20">
            <v>1902150</v>
          </cell>
          <cell r="G20">
            <v>1920400</v>
          </cell>
          <cell r="H20">
            <v>1920400</v>
          </cell>
          <cell r="I20">
            <v>1780000</v>
          </cell>
          <cell r="J20">
            <v>140400</v>
          </cell>
          <cell r="K20">
            <v>1920400</v>
          </cell>
          <cell r="L20">
            <v>1845000</v>
          </cell>
          <cell r="M20">
            <v>95250</v>
          </cell>
          <cell r="N20">
            <v>1940300</v>
          </cell>
          <cell r="O20">
            <v>1920000</v>
          </cell>
          <cell r="P20">
            <v>38400</v>
          </cell>
          <cell r="Q20">
            <v>1958400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>
            <v>330013452</v>
          </cell>
          <cell r="E21" t="str">
            <v>2012 III GO ABAY A.K. FLD ($11.415M)</v>
          </cell>
          <cell r="F21">
            <v>1455375</v>
          </cell>
          <cell r="G21">
            <v>1440800</v>
          </cell>
          <cell r="H21">
            <v>1440800</v>
          </cell>
          <cell r="I21">
            <v>1085000</v>
          </cell>
          <cell r="J21">
            <v>355837.5</v>
          </cell>
          <cell r="K21">
            <v>1440800</v>
          </cell>
          <cell r="L21">
            <v>946664</v>
          </cell>
          <cell r="M21">
            <v>278945</v>
          </cell>
          <cell r="N21">
            <v>1225600</v>
          </cell>
          <cell r="O21">
            <v>963798</v>
          </cell>
          <cell r="P21">
            <v>235917</v>
          </cell>
          <cell r="Q21">
            <v>1199700</v>
          </cell>
          <cell r="R21">
            <v>980933</v>
          </cell>
          <cell r="S21">
            <v>187298</v>
          </cell>
          <cell r="T21">
            <v>1168231</v>
          </cell>
          <cell r="U21">
            <v>1032335</v>
          </cell>
          <cell r="V21">
            <v>136966</v>
          </cell>
          <cell r="W21">
            <v>1169301</v>
          </cell>
          <cell r="X21">
            <v>1083738</v>
          </cell>
          <cell r="Y21">
            <v>84064</v>
          </cell>
          <cell r="Z21">
            <v>1167802</v>
          </cell>
          <cell r="AA21">
            <v>1139424</v>
          </cell>
          <cell r="AB21">
            <v>28486</v>
          </cell>
          <cell r="AC21">
            <v>1167910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</row>
        <row r="22">
          <cell r="A22">
            <v>330013454</v>
          </cell>
          <cell r="E22" t="str">
            <v>2013III GO ABAY Sch ($7.345M)</v>
          </cell>
          <cell r="F22">
            <v>902325</v>
          </cell>
          <cell r="G22">
            <v>902500</v>
          </cell>
          <cell r="H22">
            <v>902500</v>
          </cell>
          <cell r="I22">
            <v>670000</v>
          </cell>
          <cell r="J22">
            <v>232475</v>
          </cell>
          <cell r="K22">
            <v>902500</v>
          </cell>
          <cell r="L22">
            <v>690000</v>
          </cell>
          <cell r="M22">
            <v>213650</v>
          </cell>
          <cell r="N22">
            <v>903700</v>
          </cell>
          <cell r="O22">
            <v>720000</v>
          </cell>
          <cell r="P22">
            <v>185450</v>
          </cell>
          <cell r="Q22">
            <v>905500</v>
          </cell>
          <cell r="R22">
            <v>740000</v>
          </cell>
          <cell r="S22">
            <v>163650</v>
          </cell>
          <cell r="T22">
            <v>903650</v>
          </cell>
          <cell r="U22">
            <v>765000</v>
          </cell>
          <cell r="V22">
            <v>137125</v>
          </cell>
          <cell r="W22">
            <v>902125</v>
          </cell>
          <cell r="X22">
            <v>800000</v>
          </cell>
          <cell r="Y22">
            <v>102000</v>
          </cell>
          <cell r="Z22">
            <v>902000</v>
          </cell>
          <cell r="AA22">
            <v>840000</v>
          </cell>
          <cell r="AB22">
            <v>65000</v>
          </cell>
          <cell r="AC22">
            <v>905000</v>
          </cell>
          <cell r="AD22">
            <v>880000</v>
          </cell>
          <cell r="AE22">
            <v>22000</v>
          </cell>
          <cell r="AF22">
            <v>902000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A23">
            <v>330013463</v>
          </cell>
          <cell r="E23" t="str">
            <v>2015II GO 2005A Refunding ($3.39M)</v>
          </cell>
          <cell r="F23">
            <v>704260</v>
          </cell>
          <cell r="G23">
            <v>698100</v>
          </cell>
          <cell r="H23">
            <v>698100</v>
          </cell>
          <cell r="I23">
            <v>590000</v>
          </cell>
          <cell r="J23">
            <v>108050</v>
          </cell>
          <cell r="K23">
            <v>698100</v>
          </cell>
          <cell r="L23">
            <v>615000</v>
          </cell>
          <cell r="M23">
            <v>90350</v>
          </cell>
          <cell r="N23">
            <v>705400</v>
          </cell>
          <cell r="O23">
            <v>640000</v>
          </cell>
          <cell r="P23">
            <v>65750</v>
          </cell>
          <cell r="Q23">
            <v>705800</v>
          </cell>
          <cell r="R23">
            <v>675000</v>
          </cell>
          <cell r="S23">
            <v>33750</v>
          </cell>
          <cell r="T23">
            <v>708750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4">
          <cell r="A24">
            <v>330013466</v>
          </cell>
          <cell r="E24" t="str">
            <v>2016-III/IV GO 2006B Refunding ($17.575M)</v>
          </cell>
          <cell r="F24">
            <v>0</v>
          </cell>
          <cell r="G24">
            <v>0</v>
          </cell>
          <cell r="H24">
            <v>368800</v>
          </cell>
          <cell r="I24">
            <v>0</v>
          </cell>
          <cell r="J24">
            <v>368795.56</v>
          </cell>
          <cell r="K24">
            <v>368800</v>
          </cell>
          <cell r="L24">
            <v>3235000</v>
          </cell>
          <cell r="M24">
            <v>605950</v>
          </cell>
          <cell r="N24">
            <v>3841000</v>
          </cell>
          <cell r="O24">
            <v>3355000</v>
          </cell>
          <cell r="P24">
            <v>506500</v>
          </cell>
          <cell r="Q24">
            <v>3861500</v>
          </cell>
          <cell r="R24">
            <v>3480000</v>
          </cell>
          <cell r="S24">
            <v>369800</v>
          </cell>
          <cell r="T24">
            <v>3849800</v>
          </cell>
          <cell r="U24">
            <v>3555000</v>
          </cell>
          <cell r="V24">
            <v>229100</v>
          </cell>
          <cell r="W24">
            <v>3784100</v>
          </cell>
          <cell r="X24">
            <v>3950000</v>
          </cell>
          <cell r="Y24">
            <v>79000</v>
          </cell>
          <cell r="Z24">
            <v>4029000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D25" t="str">
            <v>TOTAL GO SCHOOL DEBT</v>
          </cell>
          <cell r="F25">
            <v>15878195</v>
          </cell>
          <cell r="G25">
            <v>15668100</v>
          </cell>
          <cell r="H25">
            <v>15654167.344000001</v>
          </cell>
          <cell r="I25">
            <v>13306347</v>
          </cell>
          <cell r="J25">
            <v>2347810.074</v>
          </cell>
          <cell r="K25">
            <v>15654167.344000001</v>
          </cell>
          <cell r="L25">
            <v>11660666</v>
          </cell>
          <cell r="M25">
            <v>1765469.969</v>
          </cell>
          <cell r="N25">
            <v>13426263.979</v>
          </cell>
          <cell r="O25">
            <v>9008798</v>
          </cell>
          <cell r="P25">
            <v>1201026.7</v>
          </cell>
          <cell r="Q25">
            <v>10209903.5</v>
          </cell>
          <cell r="R25">
            <v>7380933</v>
          </cell>
          <cell r="S25">
            <v>868417.2</v>
          </cell>
          <cell r="T25">
            <v>8249350.2000000002</v>
          </cell>
          <cell r="U25">
            <v>6861335</v>
          </cell>
          <cell r="V25">
            <v>553818.30000000005</v>
          </cell>
          <cell r="W25">
            <v>7415153.2999999998</v>
          </cell>
          <cell r="X25">
            <v>5833738</v>
          </cell>
          <cell r="Y25">
            <v>265064</v>
          </cell>
          <cell r="Z25">
            <v>6098802</v>
          </cell>
          <cell r="AA25">
            <v>1979424</v>
          </cell>
          <cell r="AB25">
            <v>93486</v>
          </cell>
          <cell r="AC25">
            <v>2072910</v>
          </cell>
          <cell r="AD25">
            <v>880000</v>
          </cell>
          <cell r="AE25">
            <v>22000</v>
          </cell>
          <cell r="AF25">
            <v>902000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7">
          <cell r="A27">
            <v>330013446</v>
          </cell>
          <cell r="E27" t="str">
            <v>2008C GO Pool ($662,000 OTC)</v>
          </cell>
          <cell r="F27">
            <v>31099</v>
          </cell>
          <cell r="G27">
            <v>43600</v>
          </cell>
          <cell r="H27">
            <v>43630</v>
          </cell>
          <cell r="I27">
            <v>20000</v>
          </cell>
          <cell r="J27">
            <v>23630</v>
          </cell>
          <cell r="K27">
            <v>43630</v>
          </cell>
          <cell r="L27">
            <v>14000</v>
          </cell>
          <cell r="M27">
            <v>22990.5</v>
          </cell>
          <cell r="N27">
            <v>36990.5</v>
          </cell>
          <cell r="O27">
            <v>68000</v>
          </cell>
          <cell r="P27">
            <v>21361</v>
          </cell>
          <cell r="Q27">
            <v>89361</v>
          </cell>
          <cell r="R27">
            <v>46000</v>
          </cell>
          <cell r="S27">
            <v>19035</v>
          </cell>
          <cell r="T27">
            <v>65035</v>
          </cell>
          <cell r="U27">
            <v>94000</v>
          </cell>
          <cell r="V27">
            <v>16024.5</v>
          </cell>
          <cell r="W27">
            <v>110024.5</v>
          </cell>
          <cell r="X27">
            <v>21000</v>
          </cell>
          <cell r="Y27">
            <v>13512.75</v>
          </cell>
          <cell r="Z27">
            <v>34512.75</v>
          </cell>
          <cell r="AA27">
            <v>26000</v>
          </cell>
          <cell r="AB27">
            <v>12460.5</v>
          </cell>
          <cell r="AC27">
            <v>38460.5</v>
          </cell>
          <cell r="AD27">
            <v>261000</v>
          </cell>
          <cell r="AE27">
            <v>5937.75</v>
          </cell>
          <cell r="AF27">
            <v>266937.75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</row>
        <row r="28">
          <cell r="A28">
            <v>330013447</v>
          </cell>
          <cell r="E28" t="str">
            <v>2009 III GO Pool ($11.245M)</v>
          </cell>
          <cell r="F28">
            <v>1359076</v>
          </cell>
          <cell r="G28">
            <v>1348200</v>
          </cell>
          <cell r="H28">
            <v>1348225</v>
          </cell>
          <cell r="I28">
            <v>1180000</v>
          </cell>
          <cell r="J28">
            <v>168225</v>
          </cell>
          <cell r="K28">
            <v>1348225</v>
          </cell>
          <cell r="L28">
            <v>1235000</v>
          </cell>
          <cell r="M28">
            <v>123012.5</v>
          </cell>
          <cell r="N28">
            <v>1358012.5</v>
          </cell>
          <cell r="O28">
            <v>1230000</v>
          </cell>
          <cell r="P28">
            <v>76800</v>
          </cell>
          <cell r="Q28">
            <v>1306800</v>
          </cell>
          <cell r="R28">
            <v>1305000</v>
          </cell>
          <cell r="S28">
            <v>26100</v>
          </cell>
          <cell r="T28">
            <v>1331100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>
            <v>330013449</v>
          </cell>
          <cell r="E29" t="str">
            <v>2010 II GO Pool ($7.58M)</v>
          </cell>
          <cell r="F29">
            <v>400028</v>
          </cell>
          <cell r="G29">
            <v>400000</v>
          </cell>
          <cell r="H29">
            <v>400028.1</v>
          </cell>
          <cell r="I29">
            <v>0</v>
          </cell>
          <cell r="J29">
            <v>400028.1</v>
          </cell>
          <cell r="K29">
            <v>400028.1</v>
          </cell>
          <cell r="L29">
            <v>0</v>
          </cell>
          <cell r="M29">
            <v>400028.1</v>
          </cell>
          <cell r="N29">
            <v>400028.1</v>
          </cell>
          <cell r="O29">
            <v>0</v>
          </cell>
          <cell r="P29">
            <v>400028.1</v>
          </cell>
          <cell r="Q29">
            <v>400028.1</v>
          </cell>
          <cell r="R29">
            <v>0</v>
          </cell>
          <cell r="S29">
            <v>400028.1</v>
          </cell>
          <cell r="T29">
            <v>400028.1</v>
          </cell>
          <cell r="U29">
            <v>1410000</v>
          </cell>
          <cell r="V29">
            <v>366491.55</v>
          </cell>
          <cell r="W29">
            <v>1776491.55</v>
          </cell>
          <cell r="X29">
            <v>1525000</v>
          </cell>
          <cell r="Y29">
            <v>295538.53000000003</v>
          </cell>
          <cell r="Z29">
            <v>1820538.53</v>
          </cell>
          <cell r="AA29">
            <v>1565000</v>
          </cell>
          <cell r="AB29">
            <v>214639.13</v>
          </cell>
          <cell r="AC29">
            <v>1779639.13</v>
          </cell>
          <cell r="AD29">
            <v>1385000</v>
          </cell>
          <cell r="AE29">
            <v>132673.38</v>
          </cell>
          <cell r="AF29">
            <v>1517673.38</v>
          </cell>
          <cell r="AG29">
            <v>1695000</v>
          </cell>
          <cell r="AH29">
            <v>47095.58</v>
          </cell>
          <cell r="AI29">
            <v>1742095.58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E30" t="str">
            <v xml:space="preserve">          TOTAL GO BUILDING BONDS</v>
          </cell>
          <cell r="F30">
            <v>1790203</v>
          </cell>
          <cell r="G30">
            <v>1791800</v>
          </cell>
          <cell r="H30">
            <v>1791883.1</v>
          </cell>
          <cell r="I30">
            <v>1200000</v>
          </cell>
          <cell r="J30">
            <v>591883.1</v>
          </cell>
          <cell r="K30">
            <v>1791883.1</v>
          </cell>
          <cell r="L30">
            <v>1249000</v>
          </cell>
          <cell r="M30">
            <v>546031.1</v>
          </cell>
          <cell r="N30">
            <v>1795031.1</v>
          </cell>
          <cell r="O30">
            <v>1298000</v>
          </cell>
          <cell r="P30">
            <v>498189.1</v>
          </cell>
          <cell r="Q30">
            <v>1796189.1</v>
          </cell>
          <cell r="R30">
            <v>1351000</v>
          </cell>
          <cell r="S30">
            <v>445163.1</v>
          </cell>
          <cell r="T30">
            <v>1796163.1</v>
          </cell>
          <cell r="U30">
            <v>1504000</v>
          </cell>
          <cell r="V30">
            <v>382516.05</v>
          </cell>
          <cell r="W30">
            <v>1886516.05</v>
          </cell>
          <cell r="X30">
            <v>1546000</v>
          </cell>
          <cell r="Y30">
            <v>309051.28000000003</v>
          </cell>
          <cell r="Z30">
            <v>1855051.28</v>
          </cell>
          <cell r="AA30">
            <v>1591000</v>
          </cell>
          <cell r="AB30">
            <v>227099.63</v>
          </cell>
          <cell r="AC30">
            <v>1818099.63</v>
          </cell>
          <cell r="AD30">
            <v>1646000</v>
          </cell>
          <cell r="AE30">
            <v>138611.13</v>
          </cell>
          <cell r="AF30">
            <v>1784611.13</v>
          </cell>
          <cell r="AG30">
            <v>1695000</v>
          </cell>
          <cell r="AH30">
            <v>47095.58</v>
          </cell>
          <cell r="AI30">
            <v>1742095.58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</row>
        <row r="31">
          <cell r="E31" t="str">
            <v>TOTAL SCDR REIMBURSE BONDS</v>
          </cell>
          <cell r="F31">
            <v>17668400</v>
          </cell>
          <cell r="G31">
            <v>17459900</v>
          </cell>
          <cell r="H31">
            <v>17446100</v>
          </cell>
          <cell r="I31">
            <v>14506300</v>
          </cell>
          <cell r="J31">
            <v>2939700</v>
          </cell>
          <cell r="K31">
            <v>17446100</v>
          </cell>
          <cell r="L31">
            <v>12909700</v>
          </cell>
          <cell r="M31">
            <v>2311500</v>
          </cell>
          <cell r="N31">
            <v>15221300</v>
          </cell>
          <cell r="O31">
            <v>10306800</v>
          </cell>
          <cell r="P31">
            <v>1699200</v>
          </cell>
          <cell r="Q31">
            <v>12006100</v>
          </cell>
          <cell r="R31">
            <v>8731900</v>
          </cell>
          <cell r="S31">
            <v>1313600</v>
          </cell>
          <cell r="T31">
            <v>10045500</v>
          </cell>
          <cell r="U31">
            <v>8365300</v>
          </cell>
          <cell r="V31">
            <v>936300</v>
          </cell>
          <cell r="W31">
            <v>9301700</v>
          </cell>
          <cell r="X31">
            <v>7379700</v>
          </cell>
          <cell r="Y31">
            <v>574100</v>
          </cell>
          <cell r="Z31">
            <v>7953900</v>
          </cell>
          <cell r="AA31">
            <v>3570400</v>
          </cell>
          <cell r="AB31">
            <v>320600</v>
          </cell>
          <cell r="AC31">
            <v>3891000</v>
          </cell>
          <cell r="AD31">
            <v>2526000</v>
          </cell>
          <cell r="AE31">
            <v>160600</v>
          </cell>
          <cell r="AF31">
            <v>2686600</v>
          </cell>
          <cell r="AG31">
            <v>1695000</v>
          </cell>
          <cell r="AH31">
            <v>47100</v>
          </cell>
          <cell r="AI31">
            <v>1742100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E32" t="str">
            <v>CBJ CIP BONDS</v>
          </cell>
        </row>
        <row r="33">
          <cell r="A33">
            <v>330013433</v>
          </cell>
          <cell r="E33" t="str">
            <v>2003 CIP ($1M OTC)</v>
          </cell>
          <cell r="F33">
            <v>18111</v>
          </cell>
          <cell r="G33">
            <v>37600</v>
          </cell>
          <cell r="H33">
            <v>37620</v>
          </cell>
          <cell r="I33">
            <v>30000</v>
          </cell>
          <cell r="J33">
            <v>7620</v>
          </cell>
          <cell r="K33">
            <v>37620</v>
          </cell>
          <cell r="L33">
            <v>55000</v>
          </cell>
          <cell r="M33">
            <v>6120</v>
          </cell>
          <cell r="N33">
            <v>61120</v>
          </cell>
          <cell r="O33">
            <v>10000</v>
          </cell>
          <cell r="P33">
            <v>3315</v>
          </cell>
          <cell r="Q33">
            <v>13315</v>
          </cell>
          <cell r="R33">
            <v>12000</v>
          </cell>
          <cell r="S33">
            <v>2795</v>
          </cell>
          <cell r="T33">
            <v>14795</v>
          </cell>
          <cell r="U33">
            <v>10000</v>
          </cell>
          <cell r="V33">
            <v>2165</v>
          </cell>
          <cell r="W33">
            <v>12165</v>
          </cell>
          <cell r="X33">
            <v>10000</v>
          </cell>
          <cell r="Y33">
            <v>1630</v>
          </cell>
          <cell r="Z33">
            <v>11630</v>
          </cell>
          <cell r="AA33">
            <v>20000</v>
          </cell>
          <cell r="AB33">
            <v>1090</v>
          </cell>
          <cell r="AC33">
            <v>21090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</row>
        <row r="34">
          <cell r="A34">
            <v>330013457</v>
          </cell>
          <cell r="E34" t="str">
            <v>2012 III GO CIP REFUND '03B ($7.415M)</v>
          </cell>
          <cell r="F34">
            <v>909050</v>
          </cell>
          <cell r="G34">
            <v>917000</v>
          </cell>
          <cell r="H34">
            <v>916950</v>
          </cell>
          <cell r="I34">
            <v>640000</v>
          </cell>
          <cell r="J34">
            <v>276950</v>
          </cell>
          <cell r="K34">
            <v>916950</v>
          </cell>
          <cell r="L34">
            <v>660000</v>
          </cell>
          <cell r="M34">
            <v>258950</v>
          </cell>
          <cell r="N34">
            <v>918950</v>
          </cell>
          <cell r="O34">
            <v>700000</v>
          </cell>
          <cell r="P34">
            <v>228250</v>
          </cell>
          <cell r="Q34">
            <v>928250</v>
          </cell>
          <cell r="R34">
            <v>745000</v>
          </cell>
          <cell r="S34">
            <v>192125</v>
          </cell>
          <cell r="T34">
            <v>937125</v>
          </cell>
          <cell r="U34">
            <v>795000</v>
          </cell>
          <cell r="V34">
            <v>153625</v>
          </cell>
          <cell r="W34">
            <v>948625</v>
          </cell>
          <cell r="X34">
            <v>835000</v>
          </cell>
          <cell r="Y34">
            <v>112875</v>
          </cell>
          <cell r="Z34">
            <v>947875</v>
          </cell>
          <cell r="AA34">
            <v>890000</v>
          </cell>
          <cell r="AB34">
            <v>69750</v>
          </cell>
          <cell r="AC34">
            <v>959750</v>
          </cell>
          <cell r="AD34">
            <v>950000</v>
          </cell>
          <cell r="AE34">
            <v>23750</v>
          </cell>
          <cell r="AF34">
            <v>973750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E35" t="str">
            <v>2013 I CIP GO ($2.6M)  F325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  <cell r="W35">
            <v>0</v>
          </cell>
          <cell r="Z35">
            <v>0</v>
          </cell>
          <cell r="AC35">
            <v>0</v>
          </cell>
          <cell r="AF35">
            <v>0</v>
          </cell>
          <cell r="AI35">
            <v>0</v>
          </cell>
          <cell r="AL35">
            <v>0</v>
          </cell>
          <cell r="AO35">
            <v>0</v>
          </cell>
          <cell r="AR35">
            <v>0</v>
          </cell>
          <cell r="AU35">
            <v>0</v>
          </cell>
          <cell r="AX35">
            <v>0</v>
          </cell>
          <cell r="BA35">
            <v>0</v>
          </cell>
          <cell r="BD35">
            <v>0</v>
          </cell>
          <cell r="BG35">
            <v>0</v>
          </cell>
          <cell r="BJ35">
            <v>0</v>
          </cell>
          <cell r="BM35">
            <v>0</v>
          </cell>
          <cell r="BP35">
            <v>0</v>
          </cell>
          <cell r="BS35">
            <v>0</v>
          </cell>
          <cell r="BV35">
            <v>0</v>
          </cell>
          <cell r="BY35">
            <v>0</v>
          </cell>
        </row>
        <row r="36">
          <cell r="E36" t="str">
            <v>2014 III CIP GO ($11.21M)  F325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  <cell r="W36">
            <v>0</v>
          </cell>
          <cell r="Z36">
            <v>0</v>
          </cell>
          <cell r="AC36">
            <v>0</v>
          </cell>
          <cell r="AF36">
            <v>0</v>
          </cell>
          <cell r="AI36">
            <v>0</v>
          </cell>
          <cell r="AL36">
            <v>0</v>
          </cell>
          <cell r="AO36">
            <v>0</v>
          </cell>
          <cell r="AR36">
            <v>0</v>
          </cell>
          <cell r="AU36">
            <v>0</v>
          </cell>
          <cell r="AX36">
            <v>0</v>
          </cell>
          <cell r="BA36">
            <v>0</v>
          </cell>
          <cell r="BD36">
            <v>0</v>
          </cell>
          <cell r="BG36">
            <v>0</v>
          </cell>
          <cell r="BJ36">
            <v>0</v>
          </cell>
          <cell r="BM36">
            <v>0</v>
          </cell>
          <cell r="BP36">
            <v>0</v>
          </cell>
          <cell r="BS36">
            <v>0</v>
          </cell>
          <cell r="BV36">
            <v>0</v>
          </cell>
          <cell r="BY36">
            <v>0</v>
          </cell>
        </row>
        <row r="37">
          <cell r="E37" t="str">
            <v>2016-III/IV CIP GO ($2.635M) F325</v>
          </cell>
          <cell r="G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  <cell r="W37">
            <v>0</v>
          </cell>
          <cell r="Z37">
            <v>0</v>
          </cell>
          <cell r="AC37">
            <v>0</v>
          </cell>
          <cell r="AF37">
            <v>0</v>
          </cell>
          <cell r="AI37">
            <v>0</v>
          </cell>
          <cell r="AL37">
            <v>0</v>
          </cell>
          <cell r="AO37">
            <v>0</v>
          </cell>
          <cell r="AR37">
            <v>0</v>
          </cell>
          <cell r="AU37">
            <v>0</v>
          </cell>
          <cell r="AX37">
            <v>0</v>
          </cell>
          <cell r="BA37">
            <v>0</v>
          </cell>
          <cell r="BD37">
            <v>0</v>
          </cell>
          <cell r="BG37">
            <v>0</v>
          </cell>
          <cell r="BJ37">
            <v>0</v>
          </cell>
          <cell r="BM37">
            <v>0</v>
          </cell>
          <cell r="BP37">
            <v>0</v>
          </cell>
          <cell r="BS37">
            <v>0</v>
          </cell>
          <cell r="BV37">
            <v>0</v>
          </cell>
          <cell r="BY37">
            <v>0</v>
          </cell>
        </row>
        <row r="38">
          <cell r="E38" t="str">
            <v>TOTAL CIP  BONDS</v>
          </cell>
          <cell r="F38">
            <v>927161</v>
          </cell>
          <cell r="G38">
            <v>954600</v>
          </cell>
          <cell r="H38">
            <v>954570</v>
          </cell>
          <cell r="I38">
            <v>670000</v>
          </cell>
          <cell r="J38">
            <v>284570</v>
          </cell>
          <cell r="K38">
            <v>954570</v>
          </cell>
          <cell r="L38">
            <v>715000</v>
          </cell>
          <cell r="M38">
            <v>265070</v>
          </cell>
          <cell r="N38">
            <v>980070</v>
          </cell>
          <cell r="O38">
            <v>710000</v>
          </cell>
          <cell r="P38">
            <v>231565</v>
          </cell>
          <cell r="Q38">
            <v>941565</v>
          </cell>
          <cell r="R38">
            <v>757000</v>
          </cell>
          <cell r="S38">
            <v>194920</v>
          </cell>
          <cell r="T38">
            <v>951920</v>
          </cell>
          <cell r="U38">
            <v>805000</v>
          </cell>
          <cell r="V38">
            <v>155790</v>
          </cell>
          <cell r="W38">
            <v>960790</v>
          </cell>
          <cell r="X38">
            <v>845000</v>
          </cell>
          <cell r="Y38">
            <v>114505</v>
          </cell>
          <cell r="Z38">
            <v>959505</v>
          </cell>
          <cell r="AA38">
            <v>910000</v>
          </cell>
          <cell r="AB38">
            <v>70840</v>
          </cell>
          <cell r="AC38">
            <v>980840</v>
          </cell>
          <cell r="AD38">
            <v>950000</v>
          </cell>
          <cell r="AE38">
            <v>23750</v>
          </cell>
          <cell r="AF38">
            <v>973750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E39" t="str">
            <v>REVENUE BONDS</v>
          </cell>
        </row>
        <row r="40">
          <cell r="A40">
            <v>330013461</v>
          </cell>
          <cell r="E40" t="str">
            <v>2014 Seawalk  ($6.055M)</v>
          </cell>
          <cell r="F40">
            <v>403188</v>
          </cell>
          <cell r="G40">
            <v>403800</v>
          </cell>
          <cell r="H40">
            <v>403837.5</v>
          </cell>
          <cell r="I40">
            <v>150000</v>
          </cell>
          <cell r="J40">
            <v>253837.5</v>
          </cell>
          <cell r="K40">
            <v>403837.5</v>
          </cell>
          <cell r="L40">
            <v>160000</v>
          </cell>
          <cell r="M40">
            <v>247837.5</v>
          </cell>
          <cell r="N40">
            <v>407837.5</v>
          </cell>
          <cell r="O40">
            <v>165000</v>
          </cell>
          <cell r="P40">
            <v>239837.5</v>
          </cell>
          <cell r="Q40">
            <v>404837.5</v>
          </cell>
          <cell r="R40">
            <v>170000</v>
          </cell>
          <cell r="S40">
            <v>236537.5</v>
          </cell>
          <cell r="T40">
            <v>406537.5</v>
          </cell>
          <cell r="U40">
            <v>170000</v>
          </cell>
          <cell r="V40">
            <v>233137.5</v>
          </cell>
          <cell r="W40">
            <v>403137.5</v>
          </cell>
          <cell r="X40">
            <v>180000</v>
          </cell>
          <cell r="Y40">
            <v>224637.5</v>
          </cell>
          <cell r="Z40">
            <v>404637.5</v>
          </cell>
          <cell r="AA40">
            <v>190000</v>
          </cell>
          <cell r="AB40">
            <v>215637.5</v>
          </cell>
          <cell r="AC40">
            <v>405637.5</v>
          </cell>
          <cell r="AD40">
            <v>200000</v>
          </cell>
          <cell r="AE40">
            <v>206137.5</v>
          </cell>
          <cell r="AF40">
            <v>406137.5</v>
          </cell>
          <cell r="AG40">
            <v>210000</v>
          </cell>
          <cell r="AH40">
            <v>196137.5</v>
          </cell>
          <cell r="AI40">
            <v>406137.5</v>
          </cell>
          <cell r="AJ40">
            <v>215000</v>
          </cell>
          <cell r="AK40">
            <v>189575</v>
          </cell>
          <cell r="AL40">
            <v>404575</v>
          </cell>
          <cell r="AM40">
            <v>225000</v>
          </cell>
          <cell r="AN40">
            <v>178825</v>
          </cell>
          <cell r="AO40">
            <v>403825</v>
          </cell>
          <cell r="AP40">
            <v>240000</v>
          </cell>
          <cell r="AQ40">
            <v>167575</v>
          </cell>
          <cell r="AR40">
            <v>407575</v>
          </cell>
          <cell r="AS40">
            <v>250000</v>
          </cell>
          <cell r="AT40">
            <v>155575</v>
          </cell>
          <cell r="AU40">
            <v>405575</v>
          </cell>
          <cell r="AV40">
            <v>265000</v>
          </cell>
          <cell r="AW40">
            <v>143075</v>
          </cell>
          <cell r="AX40">
            <v>408075</v>
          </cell>
          <cell r="AY40">
            <v>275000</v>
          </cell>
          <cell r="AZ40">
            <v>129825</v>
          </cell>
          <cell r="BA40">
            <v>404825</v>
          </cell>
          <cell r="BB40">
            <v>290000</v>
          </cell>
          <cell r="BC40">
            <v>117450</v>
          </cell>
          <cell r="BD40">
            <v>407450</v>
          </cell>
          <cell r="BE40">
            <v>300000</v>
          </cell>
          <cell r="BF40">
            <v>102950</v>
          </cell>
          <cell r="BG40">
            <v>402950</v>
          </cell>
          <cell r="BH40">
            <v>315000</v>
          </cell>
          <cell r="BI40">
            <v>87950</v>
          </cell>
          <cell r="BJ40">
            <v>402950</v>
          </cell>
          <cell r="BK40">
            <v>335000</v>
          </cell>
          <cell r="BL40">
            <v>72200</v>
          </cell>
          <cell r="BM40">
            <v>407200</v>
          </cell>
          <cell r="BN40">
            <v>345000</v>
          </cell>
          <cell r="BO40">
            <v>58800</v>
          </cell>
          <cell r="BP40">
            <v>403800</v>
          </cell>
          <cell r="BQ40">
            <v>360000</v>
          </cell>
          <cell r="BR40">
            <v>45000</v>
          </cell>
          <cell r="BS40">
            <v>405000</v>
          </cell>
          <cell r="BT40">
            <v>375000</v>
          </cell>
          <cell r="BU40">
            <v>30600</v>
          </cell>
          <cell r="BV40">
            <v>405600</v>
          </cell>
          <cell r="BW40">
            <v>390000</v>
          </cell>
          <cell r="BX40">
            <v>15600</v>
          </cell>
          <cell r="BY40">
            <v>405600</v>
          </cell>
        </row>
        <row r="41">
          <cell r="A41">
            <v>330013464</v>
          </cell>
          <cell r="E41" t="str">
            <v>2015 PORT Rev Bond ($20.595M)</v>
          </cell>
          <cell r="F41">
            <v>1690869</v>
          </cell>
          <cell r="G41">
            <v>1689400</v>
          </cell>
          <cell r="H41">
            <v>1689400</v>
          </cell>
          <cell r="I41">
            <v>730000</v>
          </cell>
          <cell r="J41">
            <v>959400</v>
          </cell>
          <cell r="K41">
            <v>1689400</v>
          </cell>
          <cell r="L41">
            <v>750000</v>
          </cell>
          <cell r="M41">
            <v>937500</v>
          </cell>
          <cell r="N41">
            <v>1687500</v>
          </cell>
          <cell r="O41">
            <v>785000</v>
          </cell>
          <cell r="P41">
            <v>907500</v>
          </cell>
          <cell r="Q41">
            <v>1692500</v>
          </cell>
          <cell r="R41">
            <v>820000</v>
          </cell>
          <cell r="S41">
            <v>868250</v>
          </cell>
          <cell r="T41">
            <v>1688250</v>
          </cell>
          <cell r="U41">
            <v>865000</v>
          </cell>
          <cell r="V41">
            <v>827250</v>
          </cell>
          <cell r="W41">
            <v>1692250</v>
          </cell>
          <cell r="X41">
            <v>905000</v>
          </cell>
          <cell r="Y41">
            <v>784000</v>
          </cell>
          <cell r="Z41">
            <v>1689000</v>
          </cell>
          <cell r="AA41">
            <v>950000</v>
          </cell>
          <cell r="AB41">
            <v>738750</v>
          </cell>
          <cell r="AC41">
            <v>1688750</v>
          </cell>
          <cell r="AD41">
            <v>995000</v>
          </cell>
          <cell r="AE41">
            <v>691250</v>
          </cell>
          <cell r="AF41">
            <v>1686250</v>
          </cell>
          <cell r="AG41">
            <v>1045000</v>
          </cell>
          <cell r="AH41">
            <v>641500</v>
          </cell>
          <cell r="AI41">
            <v>1686500</v>
          </cell>
          <cell r="AJ41">
            <v>1100000</v>
          </cell>
          <cell r="AK41">
            <v>589250</v>
          </cell>
          <cell r="AL41">
            <v>1689250</v>
          </cell>
          <cell r="AM41">
            <v>1155000</v>
          </cell>
          <cell r="AN41">
            <v>534250</v>
          </cell>
          <cell r="AO41">
            <v>1689250</v>
          </cell>
          <cell r="AP41">
            <v>1210000</v>
          </cell>
          <cell r="AQ41">
            <v>476500</v>
          </cell>
          <cell r="AR41">
            <v>1686500</v>
          </cell>
          <cell r="AS41">
            <v>1275000</v>
          </cell>
          <cell r="AT41">
            <v>416000</v>
          </cell>
          <cell r="AU41">
            <v>1691000</v>
          </cell>
          <cell r="AV41">
            <v>1335000</v>
          </cell>
          <cell r="AW41">
            <v>352250</v>
          </cell>
          <cell r="AX41">
            <v>1687250</v>
          </cell>
          <cell r="AY41">
            <v>1405000</v>
          </cell>
          <cell r="AZ41">
            <v>285500</v>
          </cell>
          <cell r="BA41">
            <v>1690500</v>
          </cell>
          <cell r="BB41">
            <v>1470000</v>
          </cell>
          <cell r="BC41">
            <v>215250</v>
          </cell>
          <cell r="BD41">
            <v>1685250</v>
          </cell>
          <cell r="BE41">
            <v>1550000</v>
          </cell>
          <cell r="BF41">
            <v>141750</v>
          </cell>
          <cell r="BG41">
            <v>1691750</v>
          </cell>
          <cell r="BH41">
            <v>1285000</v>
          </cell>
          <cell r="BI41">
            <v>64250</v>
          </cell>
          <cell r="BJ41">
            <v>1349250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E42" t="str">
            <v>TOTAL GO BONDS</v>
          </cell>
          <cell r="F42">
            <v>18595561</v>
          </cell>
          <cell r="G42">
            <v>18414500</v>
          </cell>
          <cell r="H42">
            <v>18400670</v>
          </cell>
          <cell r="I42">
            <v>15176300</v>
          </cell>
          <cell r="J42">
            <v>3224270</v>
          </cell>
          <cell r="K42">
            <v>18400670</v>
          </cell>
          <cell r="L42">
            <v>13624700</v>
          </cell>
          <cell r="M42">
            <v>2576570</v>
          </cell>
          <cell r="N42">
            <v>16201370</v>
          </cell>
          <cell r="O42">
            <v>11016800</v>
          </cell>
          <cell r="P42">
            <v>1930765</v>
          </cell>
          <cell r="Q42">
            <v>12947665</v>
          </cell>
          <cell r="R42">
            <v>9488900</v>
          </cell>
          <cell r="S42">
            <v>1508520</v>
          </cell>
          <cell r="T42">
            <v>10997420</v>
          </cell>
          <cell r="U42">
            <v>9170300</v>
          </cell>
          <cell r="V42">
            <v>1092090</v>
          </cell>
          <cell r="W42">
            <v>10262490</v>
          </cell>
          <cell r="X42">
            <v>8224700</v>
          </cell>
          <cell r="Y42">
            <v>688605</v>
          </cell>
          <cell r="Z42">
            <v>8913405</v>
          </cell>
          <cell r="AA42">
            <v>4480400</v>
          </cell>
          <cell r="AB42">
            <v>391440</v>
          </cell>
          <cell r="AC42">
            <v>4871840</v>
          </cell>
          <cell r="AD42">
            <v>3476000</v>
          </cell>
          <cell r="AE42">
            <v>184350</v>
          </cell>
          <cell r="AF42">
            <v>3660350</v>
          </cell>
          <cell r="AG42">
            <v>1695000</v>
          </cell>
          <cell r="AH42">
            <v>47100</v>
          </cell>
          <cell r="AI42">
            <v>1742100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</row>
        <row r="43">
          <cell r="E43" t="str">
            <v>TOTAL BONDS</v>
          </cell>
          <cell r="F43">
            <v>20689600</v>
          </cell>
          <cell r="G43">
            <v>20507700</v>
          </cell>
          <cell r="H43">
            <v>20493900</v>
          </cell>
          <cell r="I43">
            <v>16056300</v>
          </cell>
          <cell r="J43">
            <v>4437500</v>
          </cell>
          <cell r="K43">
            <v>20493900</v>
          </cell>
          <cell r="L43">
            <v>14534700</v>
          </cell>
          <cell r="M43">
            <v>3761900</v>
          </cell>
          <cell r="N43">
            <v>18296700</v>
          </cell>
          <cell r="O43">
            <v>11966800</v>
          </cell>
          <cell r="P43">
            <v>3078100</v>
          </cell>
          <cell r="Q43">
            <v>15045000</v>
          </cell>
          <cell r="R43">
            <v>10478900</v>
          </cell>
          <cell r="S43">
            <v>2613300</v>
          </cell>
          <cell r="T43">
            <v>13092200</v>
          </cell>
          <cell r="U43">
            <v>10205300</v>
          </cell>
          <cell r="V43">
            <v>2152500</v>
          </cell>
          <cell r="W43">
            <v>12357900</v>
          </cell>
          <cell r="X43">
            <v>9309700</v>
          </cell>
          <cell r="Y43">
            <v>1697200</v>
          </cell>
          <cell r="Z43">
            <v>11007000</v>
          </cell>
          <cell r="AA43">
            <v>5620400</v>
          </cell>
          <cell r="AB43">
            <v>1345800</v>
          </cell>
          <cell r="AC43">
            <v>6966200</v>
          </cell>
          <cell r="AD43">
            <v>4671000</v>
          </cell>
          <cell r="AE43">
            <v>1081700</v>
          </cell>
          <cell r="AF43">
            <v>5752700</v>
          </cell>
          <cell r="AG43">
            <v>2950000</v>
          </cell>
          <cell r="AH43">
            <v>884700</v>
          </cell>
          <cell r="AI43">
            <v>3834700</v>
          </cell>
          <cell r="AJ43">
            <v>1315000</v>
          </cell>
          <cell r="AK43">
            <v>778800</v>
          </cell>
          <cell r="AL43">
            <v>2093800</v>
          </cell>
          <cell r="AM43">
            <v>1380000</v>
          </cell>
          <cell r="AN43">
            <v>713100</v>
          </cell>
          <cell r="AO43">
            <v>2093100</v>
          </cell>
          <cell r="AP43">
            <v>1450000</v>
          </cell>
          <cell r="AQ43">
            <v>644100</v>
          </cell>
          <cell r="AR43">
            <v>2094100</v>
          </cell>
          <cell r="AS43">
            <v>1525000</v>
          </cell>
          <cell r="AT43">
            <v>571600</v>
          </cell>
          <cell r="AU43">
            <v>2096600</v>
          </cell>
          <cell r="AV43">
            <v>1600000</v>
          </cell>
          <cell r="AW43">
            <v>495300</v>
          </cell>
          <cell r="AX43">
            <v>2095300</v>
          </cell>
          <cell r="AY43">
            <v>1680000</v>
          </cell>
          <cell r="AZ43">
            <v>415300</v>
          </cell>
          <cell r="BA43">
            <v>2095300</v>
          </cell>
          <cell r="BB43">
            <v>1760000</v>
          </cell>
          <cell r="BC43">
            <v>332700</v>
          </cell>
          <cell r="BD43">
            <v>2092700</v>
          </cell>
          <cell r="BE43">
            <v>1850000</v>
          </cell>
          <cell r="BF43">
            <v>244700</v>
          </cell>
          <cell r="BG43">
            <v>2094700</v>
          </cell>
          <cell r="BH43">
            <v>1600000</v>
          </cell>
          <cell r="BI43">
            <v>152200</v>
          </cell>
          <cell r="BJ43">
            <v>1752200</v>
          </cell>
          <cell r="BK43">
            <v>335000</v>
          </cell>
          <cell r="BL43">
            <v>72200</v>
          </cell>
          <cell r="BM43">
            <v>407200</v>
          </cell>
          <cell r="BN43">
            <v>345000</v>
          </cell>
          <cell r="BO43">
            <v>58800</v>
          </cell>
          <cell r="BP43">
            <v>403800</v>
          </cell>
          <cell r="BQ43">
            <v>360000</v>
          </cell>
          <cell r="BR43">
            <v>45000</v>
          </cell>
          <cell r="BS43">
            <v>405000</v>
          </cell>
          <cell r="BT43">
            <v>375000</v>
          </cell>
          <cell r="BU43">
            <v>30600</v>
          </cell>
          <cell r="BV43">
            <v>405600</v>
          </cell>
          <cell r="BW43">
            <v>390000</v>
          </cell>
          <cell r="BX43">
            <v>15600</v>
          </cell>
          <cell r="BY43">
            <v>405600</v>
          </cell>
        </row>
        <row r="44">
          <cell r="E44" t="str">
            <v>Bond Maintenance Fees</v>
          </cell>
          <cell r="F44">
            <v>69825</v>
          </cell>
          <cell r="G44">
            <v>4700</v>
          </cell>
          <cell r="H44">
            <v>4605</v>
          </cell>
          <cell r="K44">
            <v>4605</v>
          </cell>
          <cell r="N44">
            <v>3905</v>
          </cell>
          <cell r="Q44">
            <v>3905</v>
          </cell>
          <cell r="T44">
            <v>3905</v>
          </cell>
          <cell r="W44">
            <v>3005</v>
          </cell>
          <cell r="Z44">
            <v>2305</v>
          </cell>
          <cell r="AC44">
            <v>-95</v>
          </cell>
          <cell r="AF44">
            <v>0</v>
          </cell>
          <cell r="AI44">
            <v>0</v>
          </cell>
          <cell r="AL44">
            <v>0</v>
          </cell>
          <cell r="AO44">
            <v>0</v>
          </cell>
          <cell r="AR44">
            <v>0</v>
          </cell>
          <cell r="AU44">
            <v>0</v>
          </cell>
          <cell r="AX44">
            <v>0</v>
          </cell>
          <cell r="BA44">
            <v>0</v>
          </cell>
          <cell r="BD44">
            <v>0</v>
          </cell>
          <cell r="BG44">
            <v>0</v>
          </cell>
          <cell r="BJ44">
            <v>0</v>
          </cell>
          <cell r="BM44">
            <v>0</v>
          </cell>
          <cell r="BP44">
            <v>0</v>
          </cell>
          <cell r="BS44">
            <v>0</v>
          </cell>
          <cell r="BV44">
            <v>0</v>
          </cell>
          <cell r="BY44">
            <v>0</v>
          </cell>
        </row>
        <row r="45">
          <cell r="A45" t="str">
            <v>330010101-5822</v>
          </cell>
          <cell r="E45" t="str">
            <v>Arbitrage</v>
          </cell>
          <cell r="G45">
            <v>505100</v>
          </cell>
          <cell r="H45">
            <v>505100</v>
          </cell>
          <cell r="K45">
            <v>505100</v>
          </cell>
        </row>
        <row r="46">
          <cell r="A46" t="str">
            <v>330010101-3466</v>
          </cell>
          <cell r="E46" t="str">
            <v>Bond Issue Costs</v>
          </cell>
          <cell r="F46">
            <v>30000</v>
          </cell>
          <cell r="G46">
            <v>44500</v>
          </cell>
          <cell r="H46">
            <v>4500</v>
          </cell>
          <cell r="K46">
            <v>4500</v>
          </cell>
        </row>
        <row r="47">
          <cell r="A47">
            <v>330014501</v>
          </cell>
          <cell r="E47" t="str">
            <v xml:space="preserve">    CBJ - PRISM Software - 1st Lease</v>
          </cell>
          <cell r="F47">
            <v>246259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T47">
            <v>0</v>
          </cell>
          <cell r="W47">
            <v>0</v>
          </cell>
          <cell r="Z47">
            <v>0</v>
          </cell>
          <cell r="AC47">
            <v>0</v>
          </cell>
          <cell r="AF47">
            <v>0</v>
          </cell>
          <cell r="AI47">
            <v>0</v>
          </cell>
          <cell r="AL47">
            <v>0</v>
          </cell>
          <cell r="AO47">
            <v>0</v>
          </cell>
          <cell r="AR47">
            <v>0</v>
          </cell>
          <cell r="AU47">
            <v>0</v>
          </cell>
          <cell r="AX47">
            <v>0</v>
          </cell>
          <cell r="BA47">
            <v>0</v>
          </cell>
          <cell r="BD47">
            <v>0</v>
          </cell>
          <cell r="BG47">
            <v>0</v>
          </cell>
          <cell r="BJ47">
            <v>0</v>
          </cell>
          <cell r="BM47">
            <v>0</v>
          </cell>
          <cell r="BP47">
            <v>0</v>
          </cell>
          <cell r="BS47">
            <v>0</v>
          </cell>
          <cell r="BV47">
            <v>0</v>
          </cell>
          <cell r="BY47">
            <v>0</v>
          </cell>
        </row>
        <row r="48">
          <cell r="A48">
            <v>330014503</v>
          </cell>
          <cell r="E48" t="str">
            <v xml:space="preserve">    CCFR - EQUIPMENT LEASE</v>
          </cell>
          <cell r="F48">
            <v>27495</v>
          </cell>
          <cell r="G48">
            <v>27500</v>
          </cell>
          <cell r="H48">
            <v>27495</v>
          </cell>
          <cell r="I48">
            <v>25450</v>
          </cell>
          <cell r="J48">
            <v>2045</v>
          </cell>
          <cell r="K48">
            <v>27495</v>
          </cell>
          <cell r="L48">
            <v>26114</v>
          </cell>
          <cell r="M48">
            <v>1381</v>
          </cell>
          <cell r="N48">
            <v>27495</v>
          </cell>
          <cell r="O48">
            <v>26796</v>
          </cell>
          <cell r="P48">
            <v>699</v>
          </cell>
          <cell r="Q48">
            <v>27495</v>
          </cell>
          <cell r="T48">
            <v>0</v>
          </cell>
          <cell r="W48">
            <v>0</v>
          </cell>
          <cell r="Z48">
            <v>0</v>
          </cell>
          <cell r="AC48">
            <v>0</v>
          </cell>
          <cell r="AF48">
            <v>0</v>
          </cell>
          <cell r="AI48">
            <v>0</v>
          </cell>
          <cell r="AL48">
            <v>0</v>
          </cell>
          <cell r="AO48">
            <v>0</v>
          </cell>
          <cell r="AR48">
            <v>0</v>
          </cell>
          <cell r="AU48">
            <v>0</v>
          </cell>
          <cell r="AX48">
            <v>0</v>
          </cell>
          <cell r="BA48">
            <v>0</v>
          </cell>
          <cell r="BD48">
            <v>0</v>
          </cell>
          <cell r="BG48">
            <v>0</v>
          </cell>
          <cell r="BJ48">
            <v>0</v>
          </cell>
          <cell r="BM48">
            <v>0</v>
          </cell>
          <cell r="BP48">
            <v>0</v>
          </cell>
          <cell r="BS48">
            <v>0</v>
          </cell>
          <cell r="BV48">
            <v>0</v>
          </cell>
          <cell r="BY48">
            <v>0</v>
          </cell>
        </row>
        <row r="49">
          <cell r="A49">
            <v>330014504</v>
          </cell>
          <cell r="E49" t="str">
            <v xml:space="preserve">    JPD - EQUIPMENT LEASE</v>
          </cell>
          <cell r="F49">
            <v>28779</v>
          </cell>
          <cell r="G49">
            <v>28800</v>
          </cell>
          <cell r="H49">
            <v>28778</v>
          </cell>
          <cell r="I49">
            <v>26614</v>
          </cell>
          <cell r="J49">
            <v>2164</v>
          </cell>
          <cell r="K49">
            <v>28778</v>
          </cell>
          <cell r="L49">
            <v>27317</v>
          </cell>
          <cell r="M49">
            <v>1461</v>
          </cell>
          <cell r="N49">
            <v>28778</v>
          </cell>
          <cell r="O49">
            <v>28038</v>
          </cell>
          <cell r="P49">
            <v>740</v>
          </cell>
          <cell r="Q49">
            <v>28778</v>
          </cell>
          <cell r="T49">
            <v>0</v>
          </cell>
          <cell r="W49">
            <v>0</v>
          </cell>
          <cell r="Z49">
            <v>0</v>
          </cell>
          <cell r="AC49">
            <v>0</v>
          </cell>
          <cell r="AF49">
            <v>0</v>
          </cell>
          <cell r="AI49">
            <v>0</v>
          </cell>
          <cell r="AL49">
            <v>0</v>
          </cell>
          <cell r="AO49">
            <v>0</v>
          </cell>
          <cell r="AR49">
            <v>0</v>
          </cell>
          <cell r="AU49">
            <v>0</v>
          </cell>
          <cell r="AX49">
            <v>0</v>
          </cell>
          <cell r="BA49">
            <v>0</v>
          </cell>
          <cell r="BD49">
            <v>0</v>
          </cell>
          <cell r="BG49">
            <v>0</v>
          </cell>
          <cell r="BJ49">
            <v>0</v>
          </cell>
          <cell r="BM49">
            <v>0</v>
          </cell>
          <cell r="BP49">
            <v>0</v>
          </cell>
          <cell r="BS49">
            <v>0</v>
          </cell>
          <cell r="BV49">
            <v>0</v>
          </cell>
          <cell r="BY49">
            <v>0</v>
          </cell>
        </row>
        <row r="51">
          <cell r="E51" t="str">
            <v>Support to the General Fund</v>
          </cell>
          <cell r="G51">
            <v>0</v>
          </cell>
          <cell r="K51">
            <v>0</v>
          </cell>
          <cell r="N51">
            <v>0</v>
          </cell>
          <cell r="Q51">
            <v>0</v>
          </cell>
          <cell r="T51">
            <v>0</v>
          </cell>
          <cell r="W51">
            <v>0</v>
          </cell>
          <cell r="Z51">
            <v>0</v>
          </cell>
          <cell r="AC51">
            <v>0</v>
          </cell>
          <cell r="AF51">
            <v>0</v>
          </cell>
          <cell r="AI51">
            <v>0</v>
          </cell>
          <cell r="AL51">
            <v>0</v>
          </cell>
          <cell r="AO51">
            <v>0</v>
          </cell>
          <cell r="AR51">
            <v>0</v>
          </cell>
          <cell r="AU51">
            <v>0</v>
          </cell>
          <cell r="AX51">
            <v>0</v>
          </cell>
          <cell r="BA51">
            <v>0</v>
          </cell>
          <cell r="BD51">
            <v>0</v>
          </cell>
          <cell r="BG51">
            <v>0</v>
          </cell>
          <cell r="BJ51">
            <v>0</v>
          </cell>
          <cell r="BM51">
            <v>0</v>
          </cell>
          <cell r="BP51">
            <v>0</v>
          </cell>
          <cell r="BS51">
            <v>0</v>
          </cell>
          <cell r="BV51">
            <v>0</v>
          </cell>
          <cell r="BY51">
            <v>0</v>
          </cell>
        </row>
        <row r="52">
          <cell r="E52" t="str">
            <v>Total Areawide Debt</v>
          </cell>
          <cell r="F52">
            <v>21091958</v>
          </cell>
          <cell r="G52">
            <v>21118300</v>
          </cell>
          <cell r="H52">
            <v>21064378</v>
          </cell>
          <cell r="I52">
            <v>16108364</v>
          </cell>
          <cell r="J52">
            <v>4441709</v>
          </cell>
          <cell r="K52">
            <v>21064378</v>
          </cell>
          <cell r="L52">
            <v>14588131</v>
          </cell>
          <cell r="M52">
            <v>3764742</v>
          </cell>
          <cell r="N52">
            <v>18356878</v>
          </cell>
          <cell r="O52">
            <v>12021634</v>
          </cell>
          <cell r="P52">
            <v>3079539</v>
          </cell>
          <cell r="Q52">
            <v>15105178</v>
          </cell>
          <cell r="R52">
            <v>10478900</v>
          </cell>
          <cell r="S52">
            <v>2613300</v>
          </cell>
          <cell r="T52">
            <v>13096105</v>
          </cell>
          <cell r="U52">
            <v>10205300</v>
          </cell>
          <cell r="V52">
            <v>2152500</v>
          </cell>
          <cell r="W52">
            <v>12360905</v>
          </cell>
          <cell r="X52">
            <v>9309700</v>
          </cell>
          <cell r="Y52">
            <v>1697200</v>
          </cell>
          <cell r="Z52">
            <v>11009305</v>
          </cell>
          <cell r="AA52">
            <v>5620400</v>
          </cell>
          <cell r="AB52">
            <v>1345800</v>
          </cell>
          <cell r="AC52">
            <v>6966105</v>
          </cell>
          <cell r="AD52">
            <v>4671000</v>
          </cell>
          <cell r="AE52">
            <v>1081700</v>
          </cell>
          <cell r="AF52">
            <v>5752700</v>
          </cell>
          <cell r="AG52">
            <v>2950000</v>
          </cell>
          <cell r="AH52">
            <v>884700</v>
          </cell>
          <cell r="AI52">
            <v>3834700</v>
          </cell>
          <cell r="AJ52">
            <v>1315000</v>
          </cell>
          <cell r="AK52">
            <v>778800</v>
          </cell>
          <cell r="AL52">
            <v>2093800</v>
          </cell>
          <cell r="AM52">
            <v>1380000</v>
          </cell>
          <cell r="AN52">
            <v>713100</v>
          </cell>
          <cell r="AO52">
            <v>2093100</v>
          </cell>
          <cell r="AP52">
            <v>1450000</v>
          </cell>
          <cell r="AQ52">
            <v>644100</v>
          </cell>
          <cell r="AR52">
            <v>2094100</v>
          </cell>
          <cell r="AS52">
            <v>1525000</v>
          </cell>
          <cell r="AT52">
            <v>571600</v>
          </cell>
          <cell r="AU52">
            <v>2096600</v>
          </cell>
          <cell r="AV52">
            <v>1600000</v>
          </cell>
          <cell r="AW52">
            <v>495300</v>
          </cell>
          <cell r="AX52">
            <v>2095300</v>
          </cell>
          <cell r="AY52">
            <v>1680000</v>
          </cell>
          <cell r="AZ52">
            <v>415300</v>
          </cell>
          <cell r="BA52">
            <v>2095300</v>
          </cell>
          <cell r="BB52">
            <v>1760000</v>
          </cell>
          <cell r="BC52">
            <v>332700</v>
          </cell>
          <cell r="BD52">
            <v>2092700</v>
          </cell>
          <cell r="BE52">
            <v>1850000</v>
          </cell>
          <cell r="BF52">
            <v>244700</v>
          </cell>
          <cell r="BG52">
            <v>2094700</v>
          </cell>
          <cell r="BH52">
            <v>1600000</v>
          </cell>
          <cell r="BI52">
            <v>152200</v>
          </cell>
          <cell r="BJ52">
            <v>1752200</v>
          </cell>
          <cell r="BK52">
            <v>335000</v>
          </cell>
          <cell r="BL52">
            <v>72200</v>
          </cell>
          <cell r="BM52">
            <v>407200</v>
          </cell>
          <cell r="BN52">
            <v>345000</v>
          </cell>
          <cell r="BO52">
            <v>58800</v>
          </cell>
          <cell r="BP52">
            <v>403800</v>
          </cell>
          <cell r="BQ52">
            <v>360000</v>
          </cell>
          <cell r="BR52">
            <v>45000</v>
          </cell>
          <cell r="BS52">
            <v>405000</v>
          </cell>
          <cell r="BT52">
            <v>375000</v>
          </cell>
          <cell r="BU52">
            <v>30600</v>
          </cell>
          <cell r="BV52">
            <v>405600</v>
          </cell>
          <cell r="BW52">
            <v>390000</v>
          </cell>
          <cell r="BX52">
            <v>15600</v>
          </cell>
          <cell r="BY52">
            <v>405600</v>
          </cell>
        </row>
      </sheetData>
      <sheetData sheetId="16" refreshError="1"/>
      <sheetData sheetId="17">
        <row r="18">
          <cell r="A18">
            <v>327013444</v>
          </cell>
          <cell r="E18" t="str">
            <v>2008A GO Sch ($9.295M of  $36.695M)</v>
          </cell>
          <cell r="F18">
            <v>1091651</v>
          </cell>
          <cell r="G18">
            <v>1093900</v>
          </cell>
          <cell r="H18">
            <v>1093823.906</v>
          </cell>
          <cell r="I18">
            <v>961653</v>
          </cell>
          <cell r="J18">
            <v>132170.90600000002</v>
          </cell>
          <cell r="K18">
            <v>1093823.906</v>
          </cell>
          <cell r="L18">
            <v>1005998</v>
          </cell>
          <cell r="M18">
            <v>88896.521000000008</v>
          </cell>
          <cell r="N18">
            <v>1094894.5209999999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A19">
            <v>327013445</v>
          </cell>
          <cell r="E19" t="str">
            <v>2008B GO Sch ($2.805M)  (F327)</v>
          </cell>
          <cell r="F19">
            <v>290456</v>
          </cell>
          <cell r="G19">
            <v>289600</v>
          </cell>
          <cell r="H19">
            <v>289587.5</v>
          </cell>
          <cell r="I19">
            <v>195000</v>
          </cell>
          <cell r="J19">
            <v>94587.5</v>
          </cell>
          <cell r="K19">
            <v>289587.5</v>
          </cell>
          <cell r="L19">
            <v>200000</v>
          </cell>
          <cell r="M19">
            <v>83131.259999999995</v>
          </cell>
          <cell r="N19">
            <v>283131.26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</sheetData>
      <sheetData sheetId="18">
        <row r="38">
          <cell r="A38">
            <v>325013459</v>
          </cell>
          <cell r="E38" t="str">
            <v>2013 I CIP GO ($2.6M)  F325</v>
          </cell>
          <cell r="F38">
            <v>201010</v>
          </cell>
          <cell r="G38">
            <v>202400</v>
          </cell>
          <cell r="H38">
            <v>202410</v>
          </cell>
          <cell r="I38">
            <v>95000</v>
          </cell>
          <cell r="J38">
            <v>107410</v>
          </cell>
          <cell r="K38">
            <v>202410</v>
          </cell>
          <cell r="L38">
            <v>100000</v>
          </cell>
          <cell r="M38">
            <v>103610</v>
          </cell>
          <cell r="N38">
            <v>203610</v>
          </cell>
          <cell r="O38">
            <v>100000</v>
          </cell>
          <cell r="P38">
            <v>99610</v>
          </cell>
          <cell r="Q38">
            <v>199610</v>
          </cell>
          <cell r="R38">
            <v>110000</v>
          </cell>
          <cell r="S38">
            <v>94610</v>
          </cell>
          <cell r="T38">
            <v>204610</v>
          </cell>
          <cell r="U38">
            <v>110000</v>
          </cell>
          <cell r="V38">
            <v>90210</v>
          </cell>
          <cell r="W38">
            <v>200210</v>
          </cell>
          <cell r="X38">
            <v>115000</v>
          </cell>
          <cell r="Y38">
            <v>85810</v>
          </cell>
          <cell r="Z38">
            <v>200810</v>
          </cell>
          <cell r="AA38">
            <v>120000</v>
          </cell>
          <cell r="AB38">
            <v>81210</v>
          </cell>
          <cell r="AC38">
            <v>201210</v>
          </cell>
          <cell r="AD38">
            <v>125000</v>
          </cell>
          <cell r="AE38">
            <v>76410</v>
          </cell>
          <cell r="AF38">
            <v>201410</v>
          </cell>
          <cell r="AG38">
            <v>130000</v>
          </cell>
          <cell r="AH38">
            <v>70160</v>
          </cell>
          <cell r="AI38">
            <v>200160</v>
          </cell>
          <cell r="AJ38">
            <v>140000</v>
          </cell>
          <cell r="AK38">
            <v>63660</v>
          </cell>
          <cell r="AL38">
            <v>203700</v>
          </cell>
          <cell r="AM38">
            <v>145000</v>
          </cell>
          <cell r="AN38">
            <v>56660</v>
          </cell>
          <cell r="AO38">
            <v>201700</v>
          </cell>
          <cell r="AP38">
            <v>150000</v>
          </cell>
          <cell r="AQ38">
            <v>49410</v>
          </cell>
          <cell r="AR38">
            <v>199410</v>
          </cell>
          <cell r="AS38">
            <v>160000</v>
          </cell>
          <cell r="AT38">
            <v>41910</v>
          </cell>
          <cell r="AU38">
            <v>201910</v>
          </cell>
          <cell r="AV38">
            <v>170000</v>
          </cell>
          <cell r="AW38">
            <v>33910</v>
          </cell>
          <cell r="AX38">
            <v>203910</v>
          </cell>
          <cell r="AY38">
            <v>175000</v>
          </cell>
          <cell r="AZ38">
            <v>25410</v>
          </cell>
          <cell r="BA38">
            <v>200410</v>
          </cell>
          <cell r="BB38">
            <v>185000</v>
          </cell>
          <cell r="BC38">
            <v>16660</v>
          </cell>
          <cell r="BD38">
            <v>201700</v>
          </cell>
          <cell r="BE38">
            <v>195000</v>
          </cell>
          <cell r="BF38">
            <v>7410</v>
          </cell>
          <cell r="BG38">
            <v>202410</v>
          </cell>
          <cell r="BH38">
            <v>0</v>
          </cell>
          <cell r="BI38">
            <v>0</v>
          </cell>
          <cell r="BJ38">
            <v>0</v>
          </cell>
        </row>
        <row r="39">
          <cell r="A39">
            <v>325013460</v>
          </cell>
          <cell r="E39" t="str">
            <v>2014 III CIP GO ($11.21M)  F325</v>
          </cell>
          <cell r="F39">
            <v>911838</v>
          </cell>
          <cell r="G39">
            <v>910500</v>
          </cell>
          <cell r="H39">
            <v>910468.75</v>
          </cell>
          <cell r="I39">
            <v>395000</v>
          </cell>
          <cell r="J39">
            <v>515468.75</v>
          </cell>
          <cell r="K39">
            <v>910468.75</v>
          </cell>
          <cell r="L39">
            <v>405000</v>
          </cell>
          <cell r="M39">
            <v>504900</v>
          </cell>
          <cell r="N39">
            <v>909900</v>
          </cell>
          <cell r="O39">
            <v>420000</v>
          </cell>
          <cell r="P39">
            <v>488400</v>
          </cell>
          <cell r="Q39">
            <v>908400</v>
          </cell>
          <cell r="R39">
            <v>440000</v>
          </cell>
          <cell r="S39">
            <v>469000</v>
          </cell>
          <cell r="T39">
            <v>909000</v>
          </cell>
          <cell r="U39">
            <v>465000</v>
          </cell>
          <cell r="V39">
            <v>446375</v>
          </cell>
          <cell r="W39">
            <v>911375</v>
          </cell>
          <cell r="X39">
            <v>485000</v>
          </cell>
          <cell r="Y39">
            <v>422625</v>
          </cell>
          <cell r="Z39">
            <v>907625</v>
          </cell>
          <cell r="AA39">
            <v>510000</v>
          </cell>
          <cell r="AB39">
            <v>397750</v>
          </cell>
          <cell r="AC39">
            <v>907750</v>
          </cell>
          <cell r="AD39">
            <v>540000</v>
          </cell>
          <cell r="AE39">
            <v>371500</v>
          </cell>
          <cell r="AF39">
            <v>911500</v>
          </cell>
          <cell r="AG39">
            <v>565000</v>
          </cell>
          <cell r="AH39">
            <v>343875</v>
          </cell>
          <cell r="AI39">
            <v>908875</v>
          </cell>
          <cell r="AJ39">
            <v>595000</v>
          </cell>
          <cell r="AK39">
            <v>314875</v>
          </cell>
          <cell r="AL39">
            <v>909900</v>
          </cell>
          <cell r="AM39">
            <v>625000</v>
          </cell>
          <cell r="AN39">
            <v>284375</v>
          </cell>
          <cell r="AO39">
            <v>909400</v>
          </cell>
          <cell r="AP39">
            <v>655000</v>
          </cell>
          <cell r="AQ39">
            <v>252375</v>
          </cell>
          <cell r="AR39">
            <v>907375</v>
          </cell>
          <cell r="AS39">
            <v>690000</v>
          </cell>
          <cell r="AT39">
            <v>218750</v>
          </cell>
          <cell r="AU39">
            <v>908750</v>
          </cell>
          <cell r="AV39">
            <v>725000</v>
          </cell>
          <cell r="AW39">
            <v>183375</v>
          </cell>
          <cell r="AX39">
            <v>908375</v>
          </cell>
          <cell r="AY39">
            <v>765000</v>
          </cell>
          <cell r="AZ39">
            <v>146125</v>
          </cell>
          <cell r="BA39">
            <v>911125</v>
          </cell>
          <cell r="BB39">
            <v>805000</v>
          </cell>
          <cell r="BC39">
            <v>106875</v>
          </cell>
          <cell r="BD39">
            <v>911900</v>
          </cell>
          <cell r="BE39">
            <v>845000</v>
          </cell>
          <cell r="BF39">
            <v>65625</v>
          </cell>
          <cell r="BG39">
            <v>910625</v>
          </cell>
          <cell r="BH39">
            <v>890000</v>
          </cell>
          <cell r="BI39">
            <v>22250</v>
          </cell>
          <cell r="BJ39">
            <v>912250</v>
          </cell>
        </row>
        <row r="40">
          <cell r="A40">
            <v>325013465</v>
          </cell>
          <cell r="E40" t="str">
            <v>2016-III/IV CIP GO ($2.635M) F325</v>
          </cell>
          <cell r="F40">
            <v>0</v>
          </cell>
          <cell r="G40">
            <v>201500</v>
          </cell>
          <cell r="H40">
            <v>66849</v>
          </cell>
          <cell r="I40">
            <v>0</v>
          </cell>
          <cell r="J40">
            <v>66849</v>
          </cell>
          <cell r="K40">
            <v>66849</v>
          </cell>
          <cell r="L40">
            <v>215000</v>
          </cell>
          <cell r="M40">
            <v>113550</v>
          </cell>
          <cell r="N40">
            <v>328550</v>
          </cell>
          <cell r="O40">
            <v>225000</v>
          </cell>
          <cell r="P40">
            <v>106900</v>
          </cell>
          <cell r="Q40">
            <v>331900</v>
          </cell>
          <cell r="R40">
            <v>235000</v>
          </cell>
          <cell r="S40">
            <v>97700</v>
          </cell>
          <cell r="T40">
            <v>332700</v>
          </cell>
          <cell r="U40">
            <v>245000</v>
          </cell>
          <cell r="V40">
            <v>88100</v>
          </cell>
          <cell r="W40">
            <v>333100</v>
          </cell>
          <cell r="X40">
            <v>255000</v>
          </cell>
          <cell r="Y40">
            <v>78100</v>
          </cell>
          <cell r="Z40">
            <v>333100</v>
          </cell>
          <cell r="AA40">
            <v>265000</v>
          </cell>
          <cell r="AB40">
            <v>66375</v>
          </cell>
          <cell r="AC40">
            <v>331375</v>
          </cell>
          <cell r="AD40">
            <v>280000</v>
          </cell>
          <cell r="AE40">
            <v>52750</v>
          </cell>
          <cell r="AF40">
            <v>332750</v>
          </cell>
          <cell r="AG40">
            <v>290000</v>
          </cell>
          <cell r="AH40">
            <v>38500</v>
          </cell>
          <cell r="AI40">
            <v>328500</v>
          </cell>
          <cell r="AJ40">
            <v>305000</v>
          </cell>
          <cell r="AK40">
            <v>23625</v>
          </cell>
          <cell r="AL40">
            <v>328600</v>
          </cell>
          <cell r="AM40">
            <v>320000</v>
          </cell>
          <cell r="AN40">
            <v>8000</v>
          </cell>
          <cell r="AO40">
            <v>328000</v>
          </cell>
          <cell r="AP40">
            <v>0</v>
          </cell>
          <cell r="AQ40">
            <v>0</v>
          </cell>
          <cell r="AR4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DATA"/>
      <sheetName val="ProPTax"/>
      <sheetName val="DebtPrincipal"/>
      <sheetName val="DebtPrin+Int"/>
      <sheetName val="FB Summ Horiz"/>
      <sheetName val="SCDR ACTUALS"/>
      <sheetName val="6-30-15 over FY19 P&amp;I"/>
      <sheetName val="Amortize P &amp; I"/>
      <sheetName val="6-30-15 P &amp; I inclunissued"/>
      <sheetName val="P&amp;I SPLIT"/>
      <sheetName val="SUM"/>
      <sheetName val="330"/>
      <sheetName val="328"/>
      <sheetName val="327"/>
      <sheetName val="325"/>
      <sheetName val="COMPARATIVES"/>
      <sheetName val="SALES TAX"/>
      <sheetName val="BY FUND"/>
      <sheetName val="BOND MAINT FEES"/>
      <sheetName val="FY17 School"/>
      <sheetName val="FY16 Note8 NoLink"/>
      <sheetName val="FY15 Note8 NoLink"/>
      <sheetName val="FY14 Note8 NoLink"/>
    </sheetNames>
    <sheetDataSet>
      <sheetData sheetId="0"/>
      <sheetData sheetId="1"/>
      <sheetData sheetId="2"/>
      <sheetData sheetId="3">
        <row r="94">
          <cell r="D94" t="str">
            <v>FY15</v>
          </cell>
        </row>
      </sheetData>
      <sheetData sheetId="4"/>
      <sheetData sheetId="5"/>
      <sheetData sheetId="6">
        <row r="470">
          <cell r="E470">
            <v>-34130.907345500003</v>
          </cell>
        </row>
      </sheetData>
      <sheetData sheetId="7">
        <row r="13">
          <cell r="N13"/>
        </row>
      </sheetData>
      <sheetData sheetId="8">
        <row r="13">
          <cell r="L13">
            <v>40000</v>
          </cell>
        </row>
      </sheetData>
      <sheetData sheetId="9"/>
      <sheetData sheetId="10"/>
      <sheetData sheetId="11">
        <row r="50">
          <cell r="C50">
            <v>41736300</v>
          </cell>
        </row>
      </sheetData>
      <sheetData sheetId="12">
        <row r="9">
          <cell r="A9">
            <v>330013437</v>
          </cell>
          <cell r="E9" t="str">
            <v>2005A GO Sch ($8M)</v>
          </cell>
          <cell r="F9"/>
          <cell r="G9">
            <v>0</v>
          </cell>
          <cell r="H9">
            <v>0</v>
          </cell>
          <cell r="I9"/>
          <cell r="J9"/>
          <cell r="K9">
            <v>0</v>
          </cell>
          <cell r="L9"/>
          <cell r="M9"/>
          <cell r="N9">
            <v>0</v>
          </cell>
          <cell r="O9"/>
          <cell r="P9"/>
          <cell r="Q9">
            <v>0</v>
          </cell>
          <cell r="R9"/>
          <cell r="S9"/>
          <cell r="T9">
            <v>0</v>
          </cell>
          <cell r="U9"/>
          <cell r="V9"/>
          <cell r="W9"/>
          <cell r="X9"/>
          <cell r="Y9"/>
          <cell r="Z9"/>
          <cell r="AA9"/>
          <cell r="AB9"/>
          <cell r="AC9"/>
          <cell r="AD9"/>
          <cell r="AE9"/>
          <cell r="AF9"/>
          <cell r="AG9"/>
          <cell r="AH9"/>
          <cell r="AI9"/>
          <cell r="AJ9"/>
          <cell r="AK9"/>
          <cell r="AL9"/>
          <cell r="AM9"/>
          <cell r="AN9"/>
          <cell r="AO9"/>
          <cell r="AP9"/>
          <cell r="AQ9"/>
          <cell r="AR9"/>
          <cell r="AS9"/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/>
          <cell r="BG9"/>
          <cell r="BH9"/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  <cell r="BT9"/>
          <cell r="BU9"/>
          <cell r="BV9"/>
          <cell r="BW9"/>
          <cell r="BX9"/>
          <cell r="BY9"/>
        </row>
        <row r="10">
          <cell r="A10">
            <v>330013440</v>
          </cell>
          <cell r="E10" t="str">
            <v>2006A GO Sch ($1.94M)</v>
          </cell>
          <cell r="F10">
            <v>31635</v>
          </cell>
          <cell r="G10">
            <v>31600</v>
          </cell>
          <cell r="H10">
            <v>31635</v>
          </cell>
          <cell r="I10">
            <v>13000</v>
          </cell>
          <cell r="J10">
            <v>18635</v>
          </cell>
          <cell r="K10">
            <v>31635</v>
          </cell>
          <cell r="L10">
            <v>40000</v>
          </cell>
          <cell r="M10">
            <v>18043.5</v>
          </cell>
          <cell r="N10">
            <v>58043.5</v>
          </cell>
          <cell r="O10">
            <v>50000</v>
          </cell>
          <cell r="P10">
            <v>16203.5</v>
          </cell>
          <cell r="Q10">
            <v>66203.5</v>
          </cell>
          <cell r="R10">
            <v>100000</v>
          </cell>
          <cell r="S10">
            <v>13903.5</v>
          </cell>
          <cell r="T10">
            <v>113903.5</v>
          </cell>
          <cell r="U10">
            <v>199000</v>
          </cell>
          <cell r="V10">
            <v>9253.5</v>
          </cell>
          <cell r="W10">
            <v>208253.5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/>
          <cell r="AE10"/>
          <cell r="AF10"/>
          <cell r="AG10"/>
          <cell r="AH10"/>
          <cell r="AI10"/>
          <cell r="AJ10"/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H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  <cell r="BT10"/>
          <cell r="BU10"/>
          <cell r="BV10"/>
          <cell r="BW10"/>
          <cell r="BX10"/>
          <cell r="BY10"/>
        </row>
        <row r="11">
          <cell r="A11">
            <v>330013441</v>
          </cell>
          <cell r="E11" t="str">
            <v>2006B GO Sch ($44.06M)</v>
          </cell>
          <cell r="F11">
            <v>22453852.02</v>
          </cell>
          <cell r="G11">
            <v>4080700</v>
          </cell>
          <cell r="H11">
            <v>3697853.75</v>
          </cell>
          <cell r="I11">
            <v>3250000</v>
          </cell>
          <cell r="J11">
            <v>447853.75</v>
          </cell>
          <cell r="K11">
            <v>3697853.75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/>
          <cell r="AE11"/>
          <cell r="AF11"/>
          <cell r="AG11"/>
          <cell r="AH11"/>
          <cell r="AI11"/>
          <cell r="AJ11"/>
          <cell r="AK11"/>
          <cell r="AL11"/>
          <cell r="AM11"/>
          <cell r="AN11"/>
          <cell r="AO11"/>
          <cell r="AP11"/>
          <cell r="AQ11"/>
          <cell r="AR11"/>
          <cell r="AS11"/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/>
          <cell r="BG11"/>
          <cell r="BH11"/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/>
          <cell r="BT11"/>
          <cell r="BU11"/>
          <cell r="BV11"/>
          <cell r="BW11"/>
          <cell r="BX11"/>
          <cell r="BY11"/>
        </row>
        <row r="12">
          <cell r="A12">
            <v>330013442</v>
          </cell>
          <cell r="E12" t="str">
            <v>2006C GO Sch ($5.995M)</v>
          </cell>
          <cell r="F12">
            <v>745513</v>
          </cell>
          <cell r="G12">
            <v>745500</v>
          </cell>
          <cell r="H12">
            <v>745512.5</v>
          </cell>
          <cell r="I12">
            <v>730000</v>
          </cell>
          <cell r="J12">
            <v>15512.5</v>
          </cell>
          <cell r="K12">
            <v>745512.5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/>
          <cell r="S12"/>
          <cell r="T12">
            <v>0</v>
          </cell>
          <cell r="U12"/>
          <cell r="V12"/>
          <cell r="W12"/>
          <cell r="X12"/>
          <cell r="Y12"/>
          <cell r="Z12"/>
          <cell r="AA12"/>
          <cell r="AB12"/>
          <cell r="AC12"/>
          <cell r="AD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/>
          <cell r="BG12"/>
          <cell r="BH12"/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  <cell r="BT12"/>
          <cell r="BU12"/>
          <cell r="BV12"/>
          <cell r="BW12"/>
          <cell r="BX12"/>
          <cell r="BY12"/>
        </row>
        <row r="13">
          <cell r="A13">
            <v>330013443</v>
          </cell>
          <cell r="E13" t="str">
            <v>2008A GO Sch ($27.4M of $36.695M)</v>
          </cell>
          <cell r="F13">
            <v>3223198</v>
          </cell>
          <cell r="G13">
            <v>3222700</v>
          </cell>
          <cell r="H13">
            <v>3222766.094</v>
          </cell>
          <cell r="I13">
            <v>2833347</v>
          </cell>
          <cell r="J13">
            <v>389419.09400000004</v>
          </cell>
          <cell r="K13">
            <v>3222766.094</v>
          </cell>
          <cell r="L13">
            <v>2964002</v>
          </cell>
          <cell r="M13">
            <v>261918.47900000002</v>
          </cell>
          <cell r="N13">
            <v>3225920.4789999998</v>
          </cell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/>
          <cell r="AC13"/>
          <cell r="AD13"/>
          <cell r="AE13"/>
          <cell r="AF13">
            <v>0</v>
          </cell>
          <cell r="AG13"/>
          <cell r="AH13"/>
          <cell r="AI13">
            <v>0</v>
          </cell>
          <cell r="AJ13"/>
          <cell r="AK13"/>
          <cell r="AL13">
            <v>0</v>
          </cell>
          <cell r="AM13"/>
          <cell r="AN13"/>
          <cell r="AO13">
            <v>0</v>
          </cell>
          <cell r="AP13"/>
          <cell r="AQ13"/>
          <cell r="AR13">
            <v>0</v>
          </cell>
          <cell r="AS13"/>
          <cell r="AT13"/>
          <cell r="AU13">
            <v>0</v>
          </cell>
          <cell r="AV13"/>
          <cell r="AW13"/>
          <cell r="AX13">
            <v>0</v>
          </cell>
          <cell r="AY13"/>
          <cell r="AZ13"/>
          <cell r="BA13">
            <v>0</v>
          </cell>
          <cell r="BB13"/>
          <cell r="BC13"/>
          <cell r="BD13">
            <v>0</v>
          </cell>
          <cell r="BE13"/>
          <cell r="BF13"/>
          <cell r="BG13">
            <v>0</v>
          </cell>
          <cell r="BH13"/>
          <cell r="BI13"/>
          <cell r="BJ13">
            <v>0</v>
          </cell>
          <cell r="BK13"/>
          <cell r="BL13"/>
          <cell r="BM13">
            <v>0</v>
          </cell>
          <cell r="BN13"/>
          <cell r="BO13"/>
          <cell r="BP13">
            <v>0</v>
          </cell>
          <cell r="BQ13"/>
          <cell r="BR13"/>
          <cell r="BS13">
            <v>0</v>
          </cell>
          <cell r="BT13"/>
          <cell r="BU13"/>
          <cell r="BV13">
            <v>0</v>
          </cell>
          <cell r="BW13"/>
          <cell r="BX13"/>
          <cell r="BY13">
            <v>0</v>
          </cell>
        </row>
        <row r="14">
          <cell r="A14"/>
          <cell r="E14" t="str">
            <v>2008A GO Sch ($9.295M of  $36.695M)</v>
          </cell>
          <cell r="F14"/>
          <cell r="G14"/>
          <cell r="H14"/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/>
          <cell r="X14"/>
          <cell r="Y14"/>
          <cell r="Z14"/>
          <cell r="AA14"/>
          <cell r="AB14"/>
          <cell r="AC14"/>
          <cell r="AD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/>
          <cell r="BG14"/>
          <cell r="BH14"/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/>
          <cell r="BT14"/>
          <cell r="BU14"/>
          <cell r="BV14"/>
          <cell r="BW14"/>
          <cell r="BX14"/>
          <cell r="BY14"/>
        </row>
        <row r="15">
          <cell r="A15">
            <v>327013445</v>
          </cell>
          <cell r="E15" t="str">
            <v>2008B GO Sch ($2.805M)  (F327)</v>
          </cell>
          <cell r="F15"/>
          <cell r="G15"/>
          <cell r="H15"/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/>
          <cell r="X15"/>
          <cell r="Y15"/>
          <cell r="Z15"/>
          <cell r="AA15"/>
          <cell r="AB15"/>
          <cell r="AC15"/>
          <cell r="AD15"/>
          <cell r="AE15"/>
          <cell r="AF15"/>
          <cell r="AG15"/>
          <cell r="AH15"/>
          <cell r="AI15"/>
          <cell r="AJ15"/>
          <cell r="AK15"/>
          <cell r="AL15"/>
          <cell r="AM15"/>
          <cell r="AN15"/>
          <cell r="AO15"/>
          <cell r="AP15"/>
          <cell r="AQ15"/>
          <cell r="AR15"/>
          <cell r="AS15"/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/>
          <cell r="BG15"/>
          <cell r="BH15"/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  <cell r="BT15"/>
          <cell r="BU15"/>
          <cell r="BV15"/>
          <cell r="BW15"/>
          <cell r="BX15"/>
          <cell r="BY15"/>
        </row>
        <row r="16">
          <cell r="A16">
            <v>330013448</v>
          </cell>
          <cell r="E16" t="str">
            <v>2009 III GO Sch ($1.17M)</v>
          </cell>
          <cell r="F16">
            <v>137375</v>
          </cell>
          <cell r="G16">
            <v>137400</v>
          </cell>
          <cell r="H16">
            <v>137400</v>
          </cell>
          <cell r="I16">
            <v>120000</v>
          </cell>
          <cell r="J16">
            <v>17375</v>
          </cell>
          <cell r="K16">
            <v>137400</v>
          </cell>
          <cell r="L16">
            <v>125000</v>
          </cell>
          <cell r="M16">
            <v>12787.5</v>
          </cell>
          <cell r="N16">
            <v>137800</v>
          </cell>
          <cell r="O16">
            <v>130000</v>
          </cell>
          <cell r="P16">
            <v>8000</v>
          </cell>
          <cell r="Q16">
            <v>138000</v>
          </cell>
          <cell r="R16">
            <v>135000</v>
          </cell>
          <cell r="S16">
            <v>2700</v>
          </cell>
          <cell r="T16">
            <v>137700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>
            <v>330013450</v>
          </cell>
          <cell r="E17" t="str">
            <v>2010 II GO Sch ($6M)</v>
          </cell>
          <cell r="F17">
            <v>739000</v>
          </cell>
          <cell r="G17">
            <v>739000</v>
          </cell>
          <cell r="H17">
            <v>739000</v>
          </cell>
          <cell r="I17">
            <v>610000</v>
          </cell>
          <cell r="J17">
            <v>129000.41</v>
          </cell>
          <cell r="K17">
            <v>739000</v>
          </cell>
          <cell r="L17">
            <v>625000</v>
          </cell>
          <cell r="M17">
            <v>104744.23000000001</v>
          </cell>
          <cell r="N17">
            <v>729700</v>
          </cell>
          <cell r="O17">
            <v>640000</v>
          </cell>
          <cell r="P17">
            <v>77506.200000000012</v>
          </cell>
          <cell r="Q17">
            <v>717500</v>
          </cell>
          <cell r="R17">
            <v>660000</v>
          </cell>
          <cell r="S17">
            <v>47715.7</v>
          </cell>
          <cell r="T17">
            <v>707715.7</v>
          </cell>
          <cell r="U17">
            <v>680000</v>
          </cell>
          <cell r="V17">
            <v>16173.8</v>
          </cell>
          <cell r="W17">
            <v>696173.8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>
            <v>330013451</v>
          </cell>
          <cell r="E18" t="str">
            <v>2011 II GO Sch ($5.623M)</v>
          </cell>
          <cell r="F18">
            <v>657831</v>
          </cell>
          <cell r="G18">
            <v>657800</v>
          </cell>
          <cell r="H18">
            <v>657800</v>
          </cell>
          <cell r="I18">
            <v>560000</v>
          </cell>
          <cell r="J18">
            <v>97831.26</v>
          </cell>
          <cell r="K18">
            <v>657800</v>
          </cell>
          <cell r="L18">
            <v>575000</v>
          </cell>
          <cell r="M18">
            <v>83831.259999999995</v>
          </cell>
          <cell r="N18">
            <v>658800</v>
          </cell>
          <cell r="O18">
            <v>590000</v>
          </cell>
          <cell r="P18">
            <v>67300</v>
          </cell>
          <cell r="Q18">
            <v>657300</v>
          </cell>
          <cell r="R18">
            <v>610000</v>
          </cell>
          <cell r="S18">
            <v>49600</v>
          </cell>
          <cell r="T18">
            <v>659600</v>
          </cell>
          <cell r="U18">
            <v>630000</v>
          </cell>
          <cell r="V18">
            <v>25200</v>
          </cell>
          <cell r="W18">
            <v>655200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</row>
        <row r="19">
          <cell r="A19">
            <v>330013455</v>
          </cell>
          <cell r="E19" t="str">
            <v>2012 I GO Sch (refund '00B&amp;02) $5.685M</v>
          </cell>
          <cell r="F19">
            <v>1091625</v>
          </cell>
          <cell r="G19">
            <v>1091600</v>
          </cell>
          <cell r="H19">
            <v>1091600</v>
          </cell>
          <cell r="I19">
            <v>1065000</v>
          </cell>
          <cell r="J19">
            <v>26625</v>
          </cell>
          <cell r="K19">
            <v>1091600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>
            <v>330013456</v>
          </cell>
          <cell r="E20" t="str">
            <v>2012 II GO Sch (refund '03A) $9.08M</v>
          </cell>
          <cell r="F20">
            <v>1920400</v>
          </cell>
          <cell r="G20">
            <v>1920400</v>
          </cell>
          <cell r="H20">
            <v>1920400</v>
          </cell>
          <cell r="I20">
            <v>1780000</v>
          </cell>
          <cell r="J20">
            <v>140400</v>
          </cell>
          <cell r="K20">
            <v>1920400</v>
          </cell>
          <cell r="L20">
            <v>1845000</v>
          </cell>
          <cell r="M20">
            <v>95250</v>
          </cell>
          <cell r="N20">
            <v>1940300</v>
          </cell>
          <cell r="O20">
            <v>1920000</v>
          </cell>
          <cell r="P20">
            <v>38400</v>
          </cell>
          <cell r="Q20">
            <v>1958400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>
            <v>330013452</v>
          </cell>
          <cell r="E21" t="str">
            <v>2012 III GO ABAY A.K. FLD ($11.415M)</v>
          </cell>
          <cell r="F21">
            <v>1440837</v>
          </cell>
          <cell r="G21">
            <v>1440800</v>
          </cell>
          <cell r="H21">
            <v>1440800</v>
          </cell>
          <cell r="I21">
            <v>1085000</v>
          </cell>
          <cell r="J21">
            <v>355837.5</v>
          </cell>
          <cell r="K21">
            <v>1440800</v>
          </cell>
          <cell r="L21">
            <v>946664</v>
          </cell>
          <cell r="M21">
            <v>278945</v>
          </cell>
          <cell r="N21">
            <v>1225600</v>
          </cell>
          <cell r="O21">
            <v>963798</v>
          </cell>
          <cell r="P21">
            <v>235917</v>
          </cell>
          <cell r="Q21">
            <v>1199700</v>
          </cell>
          <cell r="R21">
            <v>980933</v>
          </cell>
          <cell r="S21">
            <v>187298</v>
          </cell>
          <cell r="T21">
            <v>1168231</v>
          </cell>
          <cell r="U21">
            <v>1032335</v>
          </cell>
          <cell r="V21">
            <v>136966</v>
          </cell>
          <cell r="W21">
            <v>1169301</v>
          </cell>
          <cell r="X21">
            <v>1083738</v>
          </cell>
          <cell r="Y21">
            <v>84064</v>
          </cell>
          <cell r="Z21">
            <v>1167802</v>
          </cell>
          <cell r="AA21">
            <v>1139424</v>
          </cell>
          <cell r="AB21">
            <v>28486</v>
          </cell>
          <cell r="AC21">
            <v>1167910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</row>
        <row r="22">
          <cell r="A22">
            <v>330013454</v>
          </cell>
          <cell r="E22" t="str">
            <v>2013III GO ABAY Sch ($7.345M)</v>
          </cell>
          <cell r="F22">
            <v>902475</v>
          </cell>
          <cell r="G22">
            <v>902500</v>
          </cell>
          <cell r="H22">
            <v>902500</v>
          </cell>
          <cell r="I22">
            <v>670000</v>
          </cell>
          <cell r="J22">
            <v>232475</v>
          </cell>
          <cell r="K22">
            <v>902500</v>
          </cell>
          <cell r="L22">
            <v>690000</v>
          </cell>
          <cell r="M22">
            <v>213650</v>
          </cell>
          <cell r="N22">
            <v>903700</v>
          </cell>
          <cell r="O22">
            <v>720000</v>
          </cell>
          <cell r="P22">
            <v>185450</v>
          </cell>
          <cell r="Q22">
            <v>905500</v>
          </cell>
          <cell r="R22">
            <v>740000</v>
          </cell>
          <cell r="S22">
            <v>163650</v>
          </cell>
          <cell r="T22">
            <v>903650</v>
          </cell>
          <cell r="U22">
            <v>765000</v>
          </cell>
          <cell r="V22">
            <v>137125</v>
          </cell>
          <cell r="W22">
            <v>902125</v>
          </cell>
          <cell r="X22">
            <v>800000</v>
          </cell>
          <cell r="Y22">
            <v>102000</v>
          </cell>
          <cell r="Z22">
            <v>902000</v>
          </cell>
          <cell r="AA22">
            <v>840000</v>
          </cell>
          <cell r="AB22">
            <v>65000</v>
          </cell>
          <cell r="AC22">
            <v>905000</v>
          </cell>
          <cell r="AD22">
            <v>880000</v>
          </cell>
          <cell r="AE22">
            <v>22000</v>
          </cell>
          <cell r="AF22">
            <v>902000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A23">
            <v>330013463</v>
          </cell>
          <cell r="E23" t="str">
            <v>2015II GO 2005A Refunding ($3.39M)</v>
          </cell>
          <cell r="F23">
            <v>698050</v>
          </cell>
          <cell r="G23">
            <v>698100</v>
          </cell>
          <cell r="H23">
            <v>698100</v>
          </cell>
          <cell r="I23">
            <v>590000</v>
          </cell>
          <cell r="J23">
            <v>108050</v>
          </cell>
          <cell r="K23">
            <v>698100</v>
          </cell>
          <cell r="L23">
            <v>615000</v>
          </cell>
          <cell r="M23">
            <v>90350</v>
          </cell>
          <cell r="N23">
            <v>705400</v>
          </cell>
          <cell r="O23">
            <v>640000</v>
          </cell>
          <cell r="P23">
            <v>65750</v>
          </cell>
          <cell r="Q23">
            <v>705800</v>
          </cell>
          <cell r="R23">
            <v>675000</v>
          </cell>
          <cell r="S23">
            <v>33750</v>
          </cell>
          <cell r="T23">
            <v>708750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4">
          <cell r="A24">
            <v>330013466</v>
          </cell>
          <cell r="E24" t="str">
            <v>2016-III/IV GO 2006B Refunding ($17.575M)</v>
          </cell>
          <cell r="F24">
            <v>0</v>
          </cell>
          <cell r="G24">
            <v>0</v>
          </cell>
          <cell r="H24">
            <v>368800</v>
          </cell>
          <cell r="I24">
            <v>0</v>
          </cell>
          <cell r="J24">
            <v>368795.56</v>
          </cell>
          <cell r="K24">
            <v>368800</v>
          </cell>
          <cell r="L24">
            <v>3235000</v>
          </cell>
          <cell r="M24">
            <v>605950</v>
          </cell>
          <cell r="N24">
            <v>3841000</v>
          </cell>
          <cell r="O24">
            <v>3355000</v>
          </cell>
          <cell r="P24">
            <v>506500</v>
          </cell>
          <cell r="Q24">
            <v>3861500</v>
          </cell>
          <cell r="R24">
            <v>3480000</v>
          </cell>
          <cell r="S24">
            <v>369800</v>
          </cell>
          <cell r="T24">
            <v>3849800</v>
          </cell>
          <cell r="U24">
            <v>3555000</v>
          </cell>
          <cell r="V24">
            <v>229100</v>
          </cell>
          <cell r="W24">
            <v>3784100</v>
          </cell>
          <cell r="X24">
            <v>3950000</v>
          </cell>
          <cell r="Y24">
            <v>79000</v>
          </cell>
          <cell r="Z24">
            <v>4029000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</row>
        <row r="25">
          <cell r="A25">
            <v>330013467</v>
          </cell>
          <cell r="E25" t="str">
            <v>2018 GO 2008A&amp;B Refunding ($5.057M)</v>
          </cell>
          <cell r="F25"/>
          <cell r="G25"/>
          <cell r="H25"/>
          <cell r="I25"/>
          <cell r="J25"/>
          <cell r="K25"/>
          <cell r="L25"/>
          <cell r="M25"/>
          <cell r="N25"/>
          <cell r="O25">
            <v>955500</v>
          </cell>
          <cell r="P25">
            <v>141900</v>
          </cell>
          <cell r="Q25">
            <v>1097400</v>
          </cell>
          <cell r="R25">
            <v>987500</v>
          </cell>
          <cell r="S25">
            <v>110800</v>
          </cell>
          <cell r="T25">
            <v>1098300</v>
          </cell>
          <cell r="U25">
            <v>1013500</v>
          </cell>
          <cell r="V25">
            <v>84100</v>
          </cell>
          <cell r="W25">
            <v>1097600</v>
          </cell>
          <cell r="X25">
            <v>1037000</v>
          </cell>
          <cell r="Y25">
            <v>56800</v>
          </cell>
          <cell r="Z25">
            <v>1093800</v>
          </cell>
          <cell r="AA25">
            <v>1064000</v>
          </cell>
          <cell r="AB25">
            <v>28800</v>
          </cell>
          <cell r="AC25">
            <v>1092800</v>
          </cell>
          <cell r="AD25"/>
          <cell r="AE25"/>
          <cell r="AF25"/>
          <cell r="AG25"/>
          <cell r="AH25"/>
          <cell r="AI25"/>
          <cell r="AJ25"/>
          <cell r="AK25"/>
          <cell r="AL25"/>
          <cell r="AM25"/>
          <cell r="AN25"/>
          <cell r="AO25"/>
          <cell r="AP25"/>
          <cell r="AQ25"/>
          <cell r="AR25"/>
          <cell r="AS25"/>
          <cell r="AT25"/>
          <cell r="AU25"/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/>
          <cell r="BG25"/>
          <cell r="BH25"/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  <cell r="BT25"/>
          <cell r="BU25"/>
          <cell r="BV25"/>
          <cell r="BW25"/>
          <cell r="BX25"/>
          <cell r="BY25"/>
        </row>
        <row r="26">
          <cell r="A26"/>
          <cell r="D26" t="str">
            <v>TOTAL GO SCHOOL DEBT</v>
          </cell>
          <cell r="E26"/>
          <cell r="F26">
            <v>34041791.019999996</v>
          </cell>
          <cell r="G26">
            <v>15668100</v>
          </cell>
          <cell r="H26">
            <v>15654167.344000001</v>
          </cell>
          <cell r="I26">
            <v>13306347</v>
          </cell>
          <cell r="J26">
            <v>2347810.074</v>
          </cell>
          <cell r="K26">
            <v>15654167.344000001</v>
          </cell>
          <cell r="L26">
            <v>11660666</v>
          </cell>
          <cell r="M26">
            <v>1765469.969</v>
          </cell>
          <cell r="N26">
            <v>13426263.979</v>
          </cell>
          <cell r="O26">
            <v>9964298</v>
          </cell>
          <cell r="P26">
            <v>1342926.7</v>
          </cell>
          <cell r="Q26">
            <v>11307303.5</v>
          </cell>
          <cell r="R26">
            <v>8368433</v>
          </cell>
          <cell r="S26">
            <v>979217.2</v>
          </cell>
          <cell r="T26">
            <v>9347650.1999999993</v>
          </cell>
          <cell r="U26">
            <v>7874835</v>
          </cell>
          <cell r="V26">
            <v>637918.30000000005</v>
          </cell>
          <cell r="W26">
            <v>8512753.3000000007</v>
          </cell>
          <cell r="X26">
            <v>6870738</v>
          </cell>
          <cell r="Y26">
            <v>321864</v>
          </cell>
          <cell r="Z26">
            <v>7192602</v>
          </cell>
          <cell r="AA26">
            <v>3043424</v>
          </cell>
          <cell r="AB26">
            <v>122286</v>
          </cell>
          <cell r="AC26">
            <v>3165710</v>
          </cell>
          <cell r="AD26">
            <v>880000</v>
          </cell>
          <cell r="AE26">
            <v>22000</v>
          </cell>
          <cell r="AF26">
            <v>902000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/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  <cell r="X27"/>
          <cell r="Y27"/>
          <cell r="Z27"/>
          <cell r="AA27"/>
          <cell r="AB27"/>
          <cell r="AC27"/>
          <cell r="AD27"/>
          <cell r="AE27"/>
          <cell r="AF27"/>
          <cell r="AG27"/>
          <cell r="AH27"/>
          <cell r="AI27"/>
          <cell r="AJ27"/>
          <cell r="AK27"/>
          <cell r="AL27"/>
          <cell r="AM27"/>
          <cell r="AN27"/>
          <cell r="AO27"/>
          <cell r="AP27"/>
          <cell r="AQ27"/>
          <cell r="AR27"/>
          <cell r="AS27"/>
          <cell r="AT27"/>
          <cell r="AU27"/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/>
          <cell r="BG27"/>
          <cell r="BH27"/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  <cell r="BT27"/>
          <cell r="BU27"/>
          <cell r="BV27"/>
          <cell r="BW27"/>
          <cell r="BX27"/>
          <cell r="BY27"/>
        </row>
        <row r="28">
          <cell r="A28">
            <v>330013446</v>
          </cell>
          <cell r="E28" t="str">
            <v>2008C GO Pool ($662,000 OTC)</v>
          </cell>
          <cell r="F28">
            <v>43630</v>
          </cell>
          <cell r="G28">
            <v>43600</v>
          </cell>
          <cell r="H28">
            <v>43630</v>
          </cell>
          <cell r="I28">
            <v>20000</v>
          </cell>
          <cell r="J28">
            <v>23630</v>
          </cell>
          <cell r="K28">
            <v>43630</v>
          </cell>
          <cell r="L28">
            <v>14000</v>
          </cell>
          <cell r="M28">
            <v>22990.5</v>
          </cell>
          <cell r="N28">
            <v>36990.5</v>
          </cell>
          <cell r="O28">
            <v>68000</v>
          </cell>
          <cell r="P28">
            <v>21361</v>
          </cell>
          <cell r="Q28">
            <v>89361</v>
          </cell>
          <cell r="R28">
            <v>46000</v>
          </cell>
          <cell r="S28">
            <v>19035</v>
          </cell>
          <cell r="T28">
            <v>65035</v>
          </cell>
          <cell r="U28">
            <v>94000</v>
          </cell>
          <cell r="V28">
            <v>16024.5</v>
          </cell>
          <cell r="W28">
            <v>110024.5</v>
          </cell>
          <cell r="X28">
            <v>21000</v>
          </cell>
          <cell r="Y28">
            <v>13512.75</v>
          </cell>
          <cell r="Z28">
            <v>34512.75</v>
          </cell>
          <cell r="AA28">
            <v>26000</v>
          </cell>
          <cell r="AB28">
            <v>12460.5</v>
          </cell>
          <cell r="AC28">
            <v>38460.5</v>
          </cell>
          <cell r="AD28">
            <v>261000</v>
          </cell>
          <cell r="AE28">
            <v>5937.75</v>
          </cell>
          <cell r="AF28">
            <v>266937.75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>
            <v>330013447</v>
          </cell>
          <cell r="E29" t="str">
            <v>2009 III GO Pool ($11.245M)</v>
          </cell>
          <cell r="F29">
            <v>1348225</v>
          </cell>
          <cell r="G29">
            <v>1348200</v>
          </cell>
          <cell r="H29">
            <v>1348225</v>
          </cell>
          <cell r="I29">
            <v>1180000</v>
          </cell>
          <cell r="J29">
            <v>168225</v>
          </cell>
          <cell r="K29">
            <v>1348225</v>
          </cell>
          <cell r="L29">
            <v>1235000</v>
          </cell>
          <cell r="M29">
            <v>123012.5</v>
          </cell>
          <cell r="N29">
            <v>1358012.5</v>
          </cell>
          <cell r="O29">
            <v>1230000</v>
          </cell>
          <cell r="P29">
            <v>76800</v>
          </cell>
          <cell r="Q29">
            <v>1306800</v>
          </cell>
          <cell r="R29">
            <v>1305000</v>
          </cell>
          <cell r="S29">
            <v>26100</v>
          </cell>
          <cell r="T29">
            <v>1331100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>
            <v>330013449</v>
          </cell>
          <cell r="E30" t="str">
            <v>2010 II GO Pool ($7.58M)</v>
          </cell>
          <cell r="F30">
            <v>400028</v>
          </cell>
          <cell r="G30">
            <v>400000</v>
          </cell>
          <cell r="H30">
            <v>400028.1</v>
          </cell>
          <cell r="I30">
            <v>0</v>
          </cell>
          <cell r="J30">
            <v>400028.1</v>
          </cell>
          <cell r="K30">
            <v>400028.1</v>
          </cell>
          <cell r="L30">
            <v>0</v>
          </cell>
          <cell r="M30">
            <v>400028.1</v>
          </cell>
          <cell r="N30">
            <v>400028.1</v>
          </cell>
          <cell r="O30">
            <v>0</v>
          </cell>
          <cell r="P30">
            <v>400028.1</v>
          </cell>
          <cell r="Q30">
            <v>400028.1</v>
          </cell>
          <cell r="R30">
            <v>0</v>
          </cell>
          <cell r="S30">
            <v>400028.1</v>
          </cell>
          <cell r="T30">
            <v>400028.1</v>
          </cell>
          <cell r="U30">
            <v>1410000</v>
          </cell>
          <cell r="V30">
            <v>366491.55</v>
          </cell>
          <cell r="W30">
            <v>1776491.55</v>
          </cell>
          <cell r="X30">
            <v>1525000</v>
          </cell>
          <cell r="Y30">
            <v>295538.53000000003</v>
          </cell>
          <cell r="Z30">
            <v>1820538.53</v>
          </cell>
          <cell r="AA30">
            <v>1565000</v>
          </cell>
          <cell r="AB30">
            <v>214639.13</v>
          </cell>
          <cell r="AC30">
            <v>1779639.13</v>
          </cell>
          <cell r="AD30">
            <v>1385000</v>
          </cell>
          <cell r="AE30">
            <v>132673.38</v>
          </cell>
          <cell r="AF30">
            <v>1517673.38</v>
          </cell>
          <cell r="AG30">
            <v>1695000</v>
          </cell>
          <cell r="AH30">
            <v>47095.58</v>
          </cell>
          <cell r="AI30">
            <v>1742095.58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</row>
        <row r="31">
          <cell r="A31"/>
          <cell r="E31" t="str">
            <v xml:space="preserve">          TOTAL GO BUILDING BONDS</v>
          </cell>
          <cell r="F31">
            <v>1791883</v>
          </cell>
          <cell r="G31">
            <v>1791800</v>
          </cell>
          <cell r="H31">
            <v>1791883.1</v>
          </cell>
          <cell r="I31">
            <v>1200000</v>
          </cell>
          <cell r="J31">
            <v>591883.1</v>
          </cell>
          <cell r="K31">
            <v>1791883.1</v>
          </cell>
          <cell r="L31">
            <v>1249000</v>
          </cell>
          <cell r="M31">
            <v>546031.1</v>
          </cell>
          <cell r="N31">
            <v>1795031.1</v>
          </cell>
          <cell r="O31">
            <v>1298000</v>
          </cell>
          <cell r="P31">
            <v>498189.1</v>
          </cell>
          <cell r="Q31">
            <v>1796189.1</v>
          </cell>
          <cell r="R31">
            <v>1351000</v>
          </cell>
          <cell r="S31">
            <v>445163.1</v>
          </cell>
          <cell r="T31">
            <v>1796163.1</v>
          </cell>
          <cell r="U31">
            <v>1504000</v>
          </cell>
          <cell r="V31">
            <v>382516.05</v>
          </cell>
          <cell r="W31">
            <v>1886516.05</v>
          </cell>
          <cell r="X31">
            <v>1546000</v>
          </cell>
          <cell r="Y31">
            <v>309051.28000000003</v>
          </cell>
          <cell r="Z31">
            <v>1855051.28</v>
          </cell>
          <cell r="AA31">
            <v>1591000</v>
          </cell>
          <cell r="AB31">
            <v>227099.63</v>
          </cell>
          <cell r="AC31">
            <v>1818099.63</v>
          </cell>
          <cell r="AD31">
            <v>1646000</v>
          </cell>
          <cell r="AE31">
            <v>138611.13</v>
          </cell>
          <cell r="AF31">
            <v>1784611.13</v>
          </cell>
          <cell r="AG31">
            <v>1695000</v>
          </cell>
          <cell r="AH31">
            <v>47095.58</v>
          </cell>
          <cell r="AI31">
            <v>1742095.58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/>
          <cell r="E32" t="str">
            <v>TOTAL SCDR REIMBURSE BONDS</v>
          </cell>
          <cell r="F32">
            <v>35833700</v>
          </cell>
          <cell r="G32">
            <v>17459900</v>
          </cell>
          <cell r="H32">
            <v>17446100</v>
          </cell>
          <cell r="I32">
            <v>14506300</v>
          </cell>
          <cell r="J32">
            <v>2939700</v>
          </cell>
          <cell r="K32">
            <v>17446100</v>
          </cell>
          <cell r="L32">
            <v>12909700</v>
          </cell>
          <cell r="M32">
            <v>2311500</v>
          </cell>
          <cell r="N32">
            <v>15221300</v>
          </cell>
          <cell r="O32">
            <v>11262300</v>
          </cell>
          <cell r="P32">
            <v>1841100</v>
          </cell>
          <cell r="Q32">
            <v>13103500</v>
          </cell>
          <cell r="R32">
            <v>9719400</v>
          </cell>
          <cell r="S32">
            <v>1424400</v>
          </cell>
          <cell r="T32">
            <v>11143800</v>
          </cell>
          <cell r="U32">
            <v>9378800</v>
          </cell>
          <cell r="V32">
            <v>1020400</v>
          </cell>
          <cell r="W32">
            <v>10399300</v>
          </cell>
          <cell r="X32">
            <v>8416700</v>
          </cell>
          <cell r="Y32">
            <v>630900</v>
          </cell>
          <cell r="Z32">
            <v>9047700</v>
          </cell>
          <cell r="AA32">
            <v>4634400</v>
          </cell>
          <cell r="AB32">
            <v>349400</v>
          </cell>
          <cell r="AC32">
            <v>4983800</v>
          </cell>
          <cell r="AD32">
            <v>2526000</v>
          </cell>
          <cell r="AE32">
            <v>160600</v>
          </cell>
          <cell r="AF32">
            <v>2686600</v>
          </cell>
          <cell r="AG32">
            <v>1695000</v>
          </cell>
          <cell r="AH32">
            <v>47100</v>
          </cell>
          <cell r="AI32">
            <v>1742100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/>
          <cell r="E33" t="str">
            <v>CBJ CIP BONDS</v>
          </cell>
          <cell r="F33"/>
          <cell r="G33"/>
          <cell r="H33"/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/>
          <cell r="X33"/>
          <cell r="Y33"/>
          <cell r="Z33"/>
          <cell r="AA33"/>
          <cell r="AB33"/>
          <cell r="AC33"/>
          <cell r="AD33"/>
          <cell r="AE33"/>
          <cell r="AF33"/>
          <cell r="AG33"/>
          <cell r="AH33"/>
          <cell r="AI33"/>
          <cell r="AJ33"/>
          <cell r="AK33"/>
          <cell r="AL33"/>
          <cell r="AM33"/>
          <cell r="AN33"/>
          <cell r="AO33"/>
          <cell r="AP33"/>
          <cell r="AQ33"/>
          <cell r="AR33"/>
          <cell r="AS33"/>
          <cell r="AT33"/>
          <cell r="AU33"/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/>
          <cell r="BG33"/>
          <cell r="BH33"/>
          <cell r="BI33"/>
          <cell r="BJ33"/>
          <cell r="BK33"/>
          <cell r="BL33"/>
          <cell r="BM33"/>
          <cell r="BN33"/>
          <cell r="BO33"/>
          <cell r="BP33"/>
          <cell r="BQ33"/>
          <cell r="BR33"/>
          <cell r="BS33"/>
          <cell r="BT33"/>
          <cell r="BU33"/>
          <cell r="BV33"/>
          <cell r="BW33"/>
          <cell r="BX33"/>
          <cell r="BY33"/>
        </row>
        <row r="34">
          <cell r="A34">
            <v>330013433</v>
          </cell>
          <cell r="E34" t="str">
            <v>2003 CIP ($1M OTC)</v>
          </cell>
          <cell r="F34">
            <v>37620</v>
          </cell>
          <cell r="G34">
            <v>37600</v>
          </cell>
          <cell r="H34">
            <v>37620</v>
          </cell>
          <cell r="I34">
            <v>30000</v>
          </cell>
          <cell r="J34">
            <v>7620</v>
          </cell>
          <cell r="K34">
            <v>37620</v>
          </cell>
          <cell r="L34">
            <v>55000</v>
          </cell>
          <cell r="M34">
            <v>6120</v>
          </cell>
          <cell r="N34">
            <v>61120</v>
          </cell>
          <cell r="O34">
            <v>10000</v>
          </cell>
          <cell r="P34">
            <v>3315</v>
          </cell>
          <cell r="Q34">
            <v>13315</v>
          </cell>
          <cell r="R34">
            <v>12000</v>
          </cell>
          <cell r="S34">
            <v>2795</v>
          </cell>
          <cell r="T34">
            <v>14795</v>
          </cell>
          <cell r="U34">
            <v>10000</v>
          </cell>
          <cell r="V34">
            <v>2165</v>
          </cell>
          <cell r="W34">
            <v>12165</v>
          </cell>
          <cell r="X34">
            <v>10000</v>
          </cell>
          <cell r="Y34">
            <v>1630</v>
          </cell>
          <cell r="Z34">
            <v>11630</v>
          </cell>
          <cell r="AA34">
            <v>20000</v>
          </cell>
          <cell r="AB34">
            <v>1090</v>
          </cell>
          <cell r="AC34">
            <v>21090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>
            <v>330013457</v>
          </cell>
          <cell r="E35" t="str">
            <v>2012 III GO CIP REFUND '03B ($7.415M)</v>
          </cell>
          <cell r="F35">
            <v>916950</v>
          </cell>
          <cell r="G35">
            <v>917000</v>
          </cell>
          <cell r="H35">
            <v>916950</v>
          </cell>
          <cell r="I35">
            <v>640000</v>
          </cell>
          <cell r="J35">
            <v>276950</v>
          </cell>
          <cell r="K35">
            <v>916950</v>
          </cell>
          <cell r="L35">
            <v>660000</v>
          </cell>
          <cell r="M35">
            <v>258950</v>
          </cell>
          <cell r="N35">
            <v>918950</v>
          </cell>
          <cell r="O35">
            <v>700000</v>
          </cell>
          <cell r="P35">
            <v>228250</v>
          </cell>
          <cell r="Q35">
            <v>928250</v>
          </cell>
          <cell r="R35">
            <v>745000</v>
          </cell>
          <cell r="S35">
            <v>192125</v>
          </cell>
          <cell r="T35">
            <v>937125</v>
          </cell>
          <cell r="U35">
            <v>795000</v>
          </cell>
          <cell r="V35">
            <v>153625</v>
          </cell>
          <cell r="W35">
            <v>948625</v>
          </cell>
          <cell r="X35">
            <v>835000</v>
          </cell>
          <cell r="Y35">
            <v>112875</v>
          </cell>
          <cell r="Z35">
            <v>947875</v>
          </cell>
          <cell r="AA35">
            <v>890000</v>
          </cell>
          <cell r="AB35">
            <v>69750</v>
          </cell>
          <cell r="AC35">
            <v>959750</v>
          </cell>
          <cell r="AD35">
            <v>950000</v>
          </cell>
          <cell r="AE35">
            <v>23750</v>
          </cell>
          <cell r="AF35">
            <v>973750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/>
          <cell r="E36" t="str">
            <v>2013 I CIP GO ($2.6M)  F325</v>
          </cell>
          <cell r="F36"/>
          <cell r="G36"/>
          <cell r="H36">
            <v>0</v>
          </cell>
          <cell r="I36"/>
          <cell r="J36"/>
          <cell r="K36">
            <v>0</v>
          </cell>
          <cell r="L36"/>
          <cell r="M36"/>
          <cell r="N36">
            <v>0</v>
          </cell>
          <cell r="O36"/>
          <cell r="P36"/>
          <cell r="Q36">
            <v>0</v>
          </cell>
          <cell r="R36"/>
          <cell r="S36"/>
          <cell r="T36">
            <v>0</v>
          </cell>
          <cell r="U36"/>
          <cell r="V36"/>
          <cell r="W36">
            <v>0</v>
          </cell>
          <cell r="X36"/>
          <cell r="Y36"/>
          <cell r="Z36">
            <v>0</v>
          </cell>
          <cell r="AA36"/>
          <cell r="AB36"/>
          <cell r="AC36">
            <v>0</v>
          </cell>
          <cell r="AD36"/>
          <cell r="AE36"/>
          <cell r="AF36">
            <v>0</v>
          </cell>
          <cell r="AG36"/>
          <cell r="AH36"/>
          <cell r="AI36">
            <v>0</v>
          </cell>
          <cell r="AJ36"/>
          <cell r="AK36"/>
          <cell r="AL36">
            <v>0</v>
          </cell>
          <cell r="AM36"/>
          <cell r="AN36"/>
          <cell r="AO36">
            <v>0</v>
          </cell>
          <cell r="AP36"/>
          <cell r="AQ36"/>
          <cell r="AR36">
            <v>0</v>
          </cell>
          <cell r="AS36"/>
          <cell r="AT36"/>
          <cell r="AU36">
            <v>0</v>
          </cell>
          <cell r="AV36"/>
          <cell r="AW36"/>
          <cell r="AX36">
            <v>0</v>
          </cell>
          <cell r="AY36"/>
          <cell r="AZ36"/>
          <cell r="BA36">
            <v>0</v>
          </cell>
          <cell r="BB36"/>
          <cell r="BC36"/>
          <cell r="BD36">
            <v>0</v>
          </cell>
          <cell r="BE36"/>
          <cell r="BF36"/>
          <cell r="BG36">
            <v>0</v>
          </cell>
          <cell r="BH36"/>
          <cell r="BI36"/>
          <cell r="BJ36">
            <v>0</v>
          </cell>
          <cell r="BK36"/>
          <cell r="BL36"/>
          <cell r="BM36">
            <v>0</v>
          </cell>
          <cell r="BN36"/>
          <cell r="BO36"/>
          <cell r="BP36">
            <v>0</v>
          </cell>
          <cell r="BQ36"/>
          <cell r="BR36"/>
          <cell r="BS36">
            <v>0</v>
          </cell>
          <cell r="BT36"/>
          <cell r="BU36"/>
          <cell r="BV36">
            <v>0</v>
          </cell>
          <cell r="BW36"/>
          <cell r="BX36"/>
          <cell r="BY36">
            <v>0</v>
          </cell>
        </row>
        <row r="37">
          <cell r="A37"/>
          <cell r="E37" t="str">
            <v>2014 III CIP GO ($11.21M)  F325</v>
          </cell>
          <cell r="F37"/>
          <cell r="G37"/>
          <cell r="H37">
            <v>0</v>
          </cell>
          <cell r="I37"/>
          <cell r="J37"/>
          <cell r="K37">
            <v>0</v>
          </cell>
          <cell r="L37"/>
          <cell r="M37"/>
          <cell r="N37">
            <v>0</v>
          </cell>
          <cell r="O37"/>
          <cell r="P37"/>
          <cell r="Q37">
            <v>0</v>
          </cell>
          <cell r="R37"/>
          <cell r="S37"/>
          <cell r="T37">
            <v>0</v>
          </cell>
          <cell r="U37"/>
          <cell r="V37"/>
          <cell r="W37">
            <v>0</v>
          </cell>
          <cell r="X37"/>
          <cell r="Y37"/>
          <cell r="Z37">
            <v>0</v>
          </cell>
          <cell r="AA37"/>
          <cell r="AB37"/>
          <cell r="AC37">
            <v>0</v>
          </cell>
          <cell r="AD37"/>
          <cell r="AE37"/>
          <cell r="AF37">
            <v>0</v>
          </cell>
          <cell r="AG37"/>
          <cell r="AH37"/>
          <cell r="AI37">
            <v>0</v>
          </cell>
          <cell r="AJ37"/>
          <cell r="AK37"/>
          <cell r="AL37">
            <v>0</v>
          </cell>
          <cell r="AM37"/>
          <cell r="AN37"/>
          <cell r="AO37">
            <v>0</v>
          </cell>
          <cell r="AP37"/>
          <cell r="AQ37"/>
          <cell r="AR37">
            <v>0</v>
          </cell>
          <cell r="AS37"/>
          <cell r="AT37"/>
          <cell r="AU37">
            <v>0</v>
          </cell>
          <cell r="AV37"/>
          <cell r="AW37"/>
          <cell r="AX37">
            <v>0</v>
          </cell>
          <cell r="AY37"/>
          <cell r="AZ37"/>
          <cell r="BA37">
            <v>0</v>
          </cell>
          <cell r="BB37"/>
          <cell r="BC37"/>
          <cell r="BD37">
            <v>0</v>
          </cell>
          <cell r="BE37"/>
          <cell r="BF37"/>
          <cell r="BG37">
            <v>0</v>
          </cell>
          <cell r="BH37"/>
          <cell r="BI37"/>
          <cell r="BJ37">
            <v>0</v>
          </cell>
          <cell r="BK37"/>
          <cell r="BL37"/>
          <cell r="BM37">
            <v>0</v>
          </cell>
          <cell r="BN37"/>
          <cell r="BO37"/>
          <cell r="BP37">
            <v>0</v>
          </cell>
          <cell r="BQ37"/>
          <cell r="BR37"/>
          <cell r="BS37">
            <v>0</v>
          </cell>
          <cell r="BT37"/>
          <cell r="BU37"/>
          <cell r="BV37">
            <v>0</v>
          </cell>
          <cell r="BW37"/>
          <cell r="BX37"/>
          <cell r="BY37">
            <v>0</v>
          </cell>
        </row>
        <row r="38">
          <cell r="E38" t="str">
            <v>2016-III/IV CIP GO ($2.635M) F325</v>
          </cell>
          <cell r="F38"/>
          <cell r="G38">
            <v>0</v>
          </cell>
          <cell r="H38"/>
          <cell r="I38"/>
          <cell r="J38"/>
          <cell r="K38">
            <v>0</v>
          </cell>
          <cell r="L38"/>
          <cell r="M38"/>
          <cell r="N38">
            <v>0</v>
          </cell>
          <cell r="O38"/>
          <cell r="P38"/>
          <cell r="Q38">
            <v>0</v>
          </cell>
          <cell r="R38"/>
          <cell r="S38"/>
          <cell r="T38">
            <v>0</v>
          </cell>
          <cell r="U38"/>
          <cell r="V38"/>
          <cell r="W38">
            <v>0</v>
          </cell>
          <cell r="X38"/>
          <cell r="Y38"/>
          <cell r="Z38">
            <v>0</v>
          </cell>
          <cell r="AA38"/>
          <cell r="AB38"/>
          <cell r="AC38">
            <v>0</v>
          </cell>
          <cell r="AD38"/>
          <cell r="AE38"/>
          <cell r="AF38">
            <v>0</v>
          </cell>
          <cell r="AG38"/>
          <cell r="AH38"/>
          <cell r="AI38">
            <v>0</v>
          </cell>
          <cell r="AJ38"/>
          <cell r="AK38"/>
          <cell r="AL38">
            <v>0</v>
          </cell>
          <cell r="AM38"/>
          <cell r="AN38"/>
          <cell r="AO38">
            <v>0</v>
          </cell>
          <cell r="AP38"/>
          <cell r="AQ38"/>
          <cell r="AR38">
            <v>0</v>
          </cell>
          <cell r="AS38"/>
          <cell r="AT38"/>
          <cell r="AU38">
            <v>0</v>
          </cell>
          <cell r="AV38"/>
          <cell r="AW38"/>
          <cell r="AX38">
            <v>0</v>
          </cell>
          <cell r="AY38"/>
          <cell r="AZ38"/>
          <cell r="BA38">
            <v>0</v>
          </cell>
          <cell r="BB38"/>
          <cell r="BC38"/>
          <cell r="BD38">
            <v>0</v>
          </cell>
          <cell r="BE38"/>
          <cell r="BF38"/>
          <cell r="BG38">
            <v>0</v>
          </cell>
          <cell r="BH38"/>
          <cell r="BI38"/>
          <cell r="BJ38">
            <v>0</v>
          </cell>
          <cell r="BK38"/>
          <cell r="BL38"/>
          <cell r="BM38">
            <v>0</v>
          </cell>
          <cell r="BN38"/>
          <cell r="BO38"/>
          <cell r="BP38">
            <v>0</v>
          </cell>
          <cell r="BQ38"/>
          <cell r="BR38"/>
          <cell r="BS38">
            <v>0</v>
          </cell>
          <cell r="BT38"/>
          <cell r="BU38"/>
          <cell r="BV38">
            <v>0</v>
          </cell>
          <cell r="BW38"/>
          <cell r="BX38"/>
          <cell r="BY38">
            <v>0</v>
          </cell>
        </row>
        <row r="39">
          <cell r="A39"/>
          <cell r="E39" t="str">
            <v>TOTAL CIP  BONDS</v>
          </cell>
          <cell r="F39">
            <v>954570</v>
          </cell>
          <cell r="G39">
            <v>954600</v>
          </cell>
          <cell r="H39">
            <v>954570</v>
          </cell>
          <cell r="I39">
            <v>670000</v>
          </cell>
          <cell r="J39">
            <v>284570</v>
          </cell>
          <cell r="K39">
            <v>954570</v>
          </cell>
          <cell r="L39">
            <v>715000</v>
          </cell>
          <cell r="M39">
            <v>265070</v>
          </cell>
          <cell r="N39">
            <v>980070</v>
          </cell>
          <cell r="O39">
            <v>710000</v>
          </cell>
          <cell r="P39">
            <v>231565</v>
          </cell>
          <cell r="Q39">
            <v>941565</v>
          </cell>
          <cell r="R39">
            <v>757000</v>
          </cell>
          <cell r="S39">
            <v>194920</v>
          </cell>
          <cell r="T39">
            <v>951920</v>
          </cell>
          <cell r="U39">
            <v>805000</v>
          </cell>
          <cell r="V39">
            <v>155790</v>
          </cell>
          <cell r="W39">
            <v>960790</v>
          </cell>
          <cell r="X39">
            <v>845000</v>
          </cell>
          <cell r="Y39">
            <v>114505</v>
          </cell>
          <cell r="Z39">
            <v>959505</v>
          </cell>
          <cell r="AA39">
            <v>910000</v>
          </cell>
          <cell r="AB39">
            <v>70840</v>
          </cell>
          <cell r="AC39">
            <v>980840</v>
          </cell>
          <cell r="AD39">
            <v>950000</v>
          </cell>
          <cell r="AE39">
            <v>23750</v>
          </cell>
          <cell r="AF39">
            <v>973750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</row>
        <row r="40">
          <cell r="A40"/>
          <cell r="E40" t="str">
            <v>REVENUE BONDS</v>
          </cell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/>
          <cell r="X40"/>
          <cell r="Y40"/>
          <cell r="Z40"/>
          <cell r="AA40"/>
          <cell r="AB40"/>
          <cell r="AC40"/>
          <cell r="AD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/>
          <cell r="BH40"/>
          <cell r="BI40"/>
          <cell r="BJ40"/>
          <cell r="BK40"/>
          <cell r="BL40"/>
          <cell r="BM40"/>
          <cell r="BN40"/>
          <cell r="BO40"/>
          <cell r="BP40"/>
          <cell r="BQ40"/>
          <cell r="BR40"/>
          <cell r="BS40"/>
          <cell r="BT40"/>
          <cell r="BU40"/>
          <cell r="BV40"/>
          <cell r="BW40"/>
          <cell r="BX40"/>
          <cell r="BY40"/>
        </row>
        <row r="41">
          <cell r="A41">
            <v>330013461</v>
          </cell>
          <cell r="E41" t="str">
            <v>2014 Seawalk  ($6.055M)</v>
          </cell>
          <cell r="F41">
            <v>403838</v>
          </cell>
          <cell r="G41">
            <v>403800</v>
          </cell>
          <cell r="H41">
            <v>403837.5</v>
          </cell>
          <cell r="I41">
            <v>150000</v>
          </cell>
          <cell r="J41">
            <v>253837.5</v>
          </cell>
          <cell r="K41">
            <v>403837.5</v>
          </cell>
          <cell r="L41">
            <v>160000</v>
          </cell>
          <cell r="M41">
            <v>247837.5</v>
          </cell>
          <cell r="N41">
            <v>407837.5</v>
          </cell>
          <cell r="O41">
            <v>165000</v>
          </cell>
          <cell r="P41">
            <v>239837.5</v>
          </cell>
          <cell r="Q41">
            <v>404837.5</v>
          </cell>
          <cell r="R41">
            <v>170000</v>
          </cell>
          <cell r="S41">
            <v>236537.5</v>
          </cell>
          <cell r="T41">
            <v>406537.5</v>
          </cell>
          <cell r="U41">
            <v>170000</v>
          </cell>
          <cell r="V41">
            <v>233137.5</v>
          </cell>
          <cell r="W41">
            <v>403137.5</v>
          </cell>
          <cell r="X41">
            <v>180000</v>
          </cell>
          <cell r="Y41">
            <v>224637.5</v>
          </cell>
          <cell r="Z41">
            <v>404637.5</v>
          </cell>
          <cell r="AA41">
            <v>190000</v>
          </cell>
          <cell r="AB41">
            <v>215637.5</v>
          </cell>
          <cell r="AC41">
            <v>405637.5</v>
          </cell>
          <cell r="AD41">
            <v>200000</v>
          </cell>
          <cell r="AE41">
            <v>206137.5</v>
          </cell>
          <cell r="AF41">
            <v>406137.5</v>
          </cell>
          <cell r="AG41">
            <v>210000</v>
          </cell>
          <cell r="AH41">
            <v>196137.5</v>
          </cell>
          <cell r="AI41">
            <v>406137.5</v>
          </cell>
          <cell r="AJ41">
            <v>215000</v>
          </cell>
          <cell r="AK41">
            <v>189575</v>
          </cell>
          <cell r="AL41">
            <v>404575</v>
          </cell>
          <cell r="AM41">
            <v>225000</v>
          </cell>
          <cell r="AN41">
            <v>178825</v>
          </cell>
          <cell r="AO41">
            <v>403825</v>
          </cell>
          <cell r="AP41">
            <v>240000</v>
          </cell>
          <cell r="AQ41">
            <v>167575</v>
          </cell>
          <cell r="AR41">
            <v>407575</v>
          </cell>
          <cell r="AS41">
            <v>250000</v>
          </cell>
          <cell r="AT41">
            <v>155575</v>
          </cell>
          <cell r="AU41">
            <v>405575</v>
          </cell>
          <cell r="AV41">
            <v>265000</v>
          </cell>
          <cell r="AW41">
            <v>143075</v>
          </cell>
          <cell r="AX41">
            <v>408075</v>
          </cell>
          <cell r="AY41">
            <v>275000</v>
          </cell>
          <cell r="AZ41">
            <v>129825</v>
          </cell>
          <cell r="BA41">
            <v>404825</v>
          </cell>
          <cell r="BB41">
            <v>290000</v>
          </cell>
          <cell r="BC41">
            <v>117450</v>
          </cell>
          <cell r="BD41">
            <v>407450</v>
          </cell>
          <cell r="BE41">
            <v>300000</v>
          </cell>
          <cell r="BF41">
            <v>102950</v>
          </cell>
          <cell r="BG41">
            <v>402950</v>
          </cell>
          <cell r="BH41">
            <v>315000</v>
          </cell>
          <cell r="BI41">
            <v>87950</v>
          </cell>
          <cell r="BJ41">
            <v>402950</v>
          </cell>
          <cell r="BK41">
            <v>335000</v>
          </cell>
          <cell r="BL41">
            <v>72200</v>
          </cell>
          <cell r="BM41">
            <v>407200</v>
          </cell>
          <cell r="BN41">
            <v>345000</v>
          </cell>
          <cell r="BO41">
            <v>58800</v>
          </cell>
          <cell r="BP41">
            <v>403800</v>
          </cell>
          <cell r="BQ41">
            <v>360000</v>
          </cell>
          <cell r="BR41">
            <v>45000</v>
          </cell>
          <cell r="BS41">
            <v>405000</v>
          </cell>
          <cell r="BT41">
            <v>375000</v>
          </cell>
          <cell r="BU41">
            <v>30600</v>
          </cell>
          <cell r="BV41">
            <v>405600</v>
          </cell>
          <cell r="BW41">
            <v>390000</v>
          </cell>
          <cell r="BX41">
            <v>15600</v>
          </cell>
          <cell r="BY41">
            <v>405600</v>
          </cell>
        </row>
        <row r="42">
          <cell r="A42">
            <v>330013464</v>
          </cell>
          <cell r="E42" t="str">
            <v>2015 PORT Rev Bond ($20.595M)</v>
          </cell>
          <cell r="F42">
            <v>1689400</v>
          </cell>
          <cell r="G42">
            <v>1689400</v>
          </cell>
          <cell r="H42">
            <v>1689400</v>
          </cell>
          <cell r="I42">
            <v>730000</v>
          </cell>
          <cell r="J42">
            <v>959400</v>
          </cell>
          <cell r="K42">
            <v>1689400</v>
          </cell>
          <cell r="L42">
            <v>750000</v>
          </cell>
          <cell r="M42">
            <v>937500</v>
          </cell>
          <cell r="N42">
            <v>1687500</v>
          </cell>
          <cell r="O42">
            <v>785000</v>
          </cell>
          <cell r="P42">
            <v>907500</v>
          </cell>
          <cell r="Q42">
            <v>1692500</v>
          </cell>
          <cell r="R42">
            <v>820000</v>
          </cell>
          <cell r="S42">
            <v>868250</v>
          </cell>
          <cell r="T42">
            <v>1688250</v>
          </cell>
          <cell r="U42">
            <v>865000</v>
          </cell>
          <cell r="V42">
            <v>827250</v>
          </cell>
          <cell r="W42">
            <v>1692250</v>
          </cell>
          <cell r="X42">
            <v>905000</v>
          </cell>
          <cell r="Y42">
            <v>784000</v>
          </cell>
          <cell r="Z42">
            <v>1689000</v>
          </cell>
          <cell r="AA42">
            <v>950000</v>
          </cell>
          <cell r="AB42">
            <v>738750</v>
          </cell>
          <cell r="AC42">
            <v>1688750</v>
          </cell>
          <cell r="AD42">
            <v>995000</v>
          </cell>
          <cell r="AE42">
            <v>691250</v>
          </cell>
          <cell r="AF42">
            <v>1686250</v>
          </cell>
          <cell r="AG42">
            <v>1045000</v>
          </cell>
          <cell r="AH42">
            <v>641500</v>
          </cell>
          <cell r="AI42">
            <v>1686500</v>
          </cell>
          <cell r="AJ42">
            <v>1100000</v>
          </cell>
          <cell r="AK42">
            <v>589250</v>
          </cell>
          <cell r="AL42">
            <v>1689250</v>
          </cell>
          <cell r="AM42">
            <v>1155000</v>
          </cell>
          <cell r="AN42">
            <v>534250</v>
          </cell>
          <cell r="AO42">
            <v>1689250</v>
          </cell>
          <cell r="AP42">
            <v>1210000</v>
          </cell>
          <cell r="AQ42">
            <v>476500</v>
          </cell>
          <cell r="AR42">
            <v>1686500</v>
          </cell>
          <cell r="AS42">
            <v>1275000</v>
          </cell>
          <cell r="AT42">
            <v>416000</v>
          </cell>
          <cell r="AU42">
            <v>1691000</v>
          </cell>
          <cell r="AV42">
            <v>1335000</v>
          </cell>
          <cell r="AW42">
            <v>352250</v>
          </cell>
          <cell r="AX42">
            <v>1687250</v>
          </cell>
          <cell r="AY42">
            <v>1405000</v>
          </cell>
          <cell r="AZ42">
            <v>285500</v>
          </cell>
          <cell r="BA42">
            <v>1690500</v>
          </cell>
          <cell r="BB42">
            <v>1470000</v>
          </cell>
          <cell r="BC42">
            <v>215250</v>
          </cell>
          <cell r="BD42">
            <v>1685250</v>
          </cell>
          <cell r="BE42">
            <v>1550000</v>
          </cell>
          <cell r="BF42">
            <v>141750</v>
          </cell>
          <cell r="BG42">
            <v>1691750</v>
          </cell>
          <cell r="BH42">
            <v>1285000</v>
          </cell>
          <cell r="BI42">
            <v>64250</v>
          </cell>
          <cell r="BJ42">
            <v>1349250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</row>
        <row r="43">
          <cell r="E43" t="str">
            <v>TOTAL GO BONDS</v>
          </cell>
          <cell r="F43">
            <v>36788270</v>
          </cell>
          <cell r="G43">
            <v>18414500</v>
          </cell>
          <cell r="H43">
            <v>18400670</v>
          </cell>
          <cell r="I43">
            <v>15176300</v>
          </cell>
          <cell r="J43">
            <v>3224270</v>
          </cell>
          <cell r="K43">
            <v>18400670</v>
          </cell>
          <cell r="L43">
            <v>13624700</v>
          </cell>
          <cell r="M43">
            <v>2576570</v>
          </cell>
          <cell r="N43">
            <v>16201370</v>
          </cell>
          <cell r="O43">
            <v>11972300</v>
          </cell>
          <cell r="P43">
            <v>2072665</v>
          </cell>
          <cell r="Q43">
            <v>14045065</v>
          </cell>
          <cell r="R43">
            <v>10476400</v>
          </cell>
          <cell r="S43">
            <v>1619320</v>
          </cell>
          <cell r="T43">
            <v>12095720</v>
          </cell>
          <cell r="U43">
            <v>10183800</v>
          </cell>
          <cell r="V43">
            <v>1176190</v>
          </cell>
          <cell r="W43">
            <v>11360090</v>
          </cell>
          <cell r="X43">
            <v>9261700</v>
          </cell>
          <cell r="Y43">
            <v>745405</v>
          </cell>
          <cell r="Z43">
            <v>10007205</v>
          </cell>
          <cell r="AA43">
            <v>5544400</v>
          </cell>
          <cell r="AB43">
            <v>420240</v>
          </cell>
          <cell r="AC43">
            <v>5964640</v>
          </cell>
          <cell r="AD43">
            <v>3476000</v>
          </cell>
          <cell r="AE43">
            <v>184350</v>
          </cell>
          <cell r="AF43">
            <v>3660350</v>
          </cell>
          <cell r="AG43">
            <v>1695000</v>
          </cell>
          <cell r="AH43">
            <v>47100</v>
          </cell>
          <cell r="AI43">
            <v>1742100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E44" t="str">
            <v>TOTAL BONDS</v>
          </cell>
          <cell r="F44">
            <v>38881500</v>
          </cell>
          <cell r="G44">
            <v>20507700</v>
          </cell>
          <cell r="H44">
            <v>20493900</v>
          </cell>
          <cell r="I44">
            <v>16056300</v>
          </cell>
          <cell r="J44">
            <v>4437500</v>
          </cell>
          <cell r="K44">
            <v>20493900</v>
          </cell>
          <cell r="L44">
            <v>14534700</v>
          </cell>
          <cell r="M44">
            <v>3761900</v>
          </cell>
          <cell r="N44">
            <v>18296700</v>
          </cell>
          <cell r="O44">
            <v>12922300</v>
          </cell>
          <cell r="P44">
            <v>3220000</v>
          </cell>
          <cell r="Q44">
            <v>16142400</v>
          </cell>
          <cell r="R44">
            <v>11466400</v>
          </cell>
          <cell r="S44">
            <v>2724100</v>
          </cell>
          <cell r="T44">
            <v>14190500</v>
          </cell>
          <cell r="U44">
            <v>11218800</v>
          </cell>
          <cell r="V44">
            <v>2236600</v>
          </cell>
          <cell r="W44">
            <v>13455500</v>
          </cell>
          <cell r="X44">
            <v>10346700</v>
          </cell>
          <cell r="Y44">
            <v>1754000</v>
          </cell>
          <cell r="Z44">
            <v>12100800</v>
          </cell>
          <cell r="AA44">
            <v>6684400</v>
          </cell>
          <cell r="AB44">
            <v>1374600</v>
          </cell>
          <cell r="AC44">
            <v>8059000</v>
          </cell>
          <cell r="AD44">
            <v>4671000</v>
          </cell>
          <cell r="AE44">
            <v>1081700</v>
          </cell>
          <cell r="AF44">
            <v>5752700</v>
          </cell>
          <cell r="AG44">
            <v>2950000</v>
          </cell>
          <cell r="AH44">
            <v>884700</v>
          </cell>
          <cell r="AI44">
            <v>3834700</v>
          </cell>
          <cell r="AJ44">
            <v>1315000</v>
          </cell>
          <cell r="AK44">
            <v>778800</v>
          </cell>
          <cell r="AL44">
            <v>2093800</v>
          </cell>
          <cell r="AM44">
            <v>1380000</v>
          </cell>
          <cell r="AN44">
            <v>713100</v>
          </cell>
          <cell r="AO44">
            <v>2093100</v>
          </cell>
          <cell r="AP44">
            <v>1450000</v>
          </cell>
          <cell r="AQ44">
            <v>644100</v>
          </cell>
          <cell r="AR44">
            <v>2094100</v>
          </cell>
          <cell r="AS44">
            <v>1525000</v>
          </cell>
          <cell r="AT44">
            <v>571600</v>
          </cell>
          <cell r="AU44">
            <v>2096600</v>
          </cell>
          <cell r="AV44">
            <v>1600000</v>
          </cell>
          <cell r="AW44">
            <v>495300</v>
          </cell>
          <cell r="AX44">
            <v>2095300</v>
          </cell>
          <cell r="AY44">
            <v>1680000</v>
          </cell>
          <cell r="AZ44">
            <v>415300</v>
          </cell>
          <cell r="BA44">
            <v>2095300</v>
          </cell>
          <cell r="BB44">
            <v>1760000</v>
          </cell>
          <cell r="BC44">
            <v>332700</v>
          </cell>
          <cell r="BD44">
            <v>2092700</v>
          </cell>
          <cell r="BE44">
            <v>1850000</v>
          </cell>
          <cell r="BF44">
            <v>244700</v>
          </cell>
          <cell r="BG44">
            <v>2094700</v>
          </cell>
          <cell r="BH44">
            <v>1600000</v>
          </cell>
          <cell r="BI44">
            <v>152200</v>
          </cell>
          <cell r="BJ44">
            <v>1752200</v>
          </cell>
          <cell r="BK44">
            <v>335000</v>
          </cell>
          <cell r="BL44">
            <v>72200</v>
          </cell>
          <cell r="BM44">
            <v>407200</v>
          </cell>
          <cell r="BN44">
            <v>345000</v>
          </cell>
          <cell r="BO44">
            <v>58800</v>
          </cell>
          <cell r="BP44">
            <v>403800</v>
          </cell>
          <cell r="BQ44">
            <v>360000</v>
          </cell>
          <cell r="BR44">
            <v>45000</v>
          </cell>
          <cell r="BS44">
            <v>405000</v>
          </cell>
          <cell r="BT44">
            <v>375000</v>
          </cell>
          <cell r="BU44">
            <v>30600</v>
          </cell>
          <cell r="BV44">
            <v>405600</v>
          </cell>
          <cell r="BW44">
            <v>390000</v>
          </cell>
          <cell r="BX44">
            <v>15600</v>
          </cell>
          <cell r="BY44">
            <v>405600</v>
          </cell>
        </row>
        <row r="45">
          <cell r="E45" t="str">
            <v>Bond Maintenance Fees</v>
          </cell>
          <cell r="F45">
            <v>3889</v>
          </cell>
          <cell r="G45">
            <v>4700</v>
          </cell>
          <cell r="H45">
            <v>4605</v>
          </cell>
          <cell r="I45"/>
          <cell r="J45"/>
          <cell r="K45">
            <v>4605</v>
          </cell>
          <cell r="L45"/>
          <cell r="M45"/>
          <cell r="N45">
            <v>3905</v>
          </cell>
          <cell r="O45"/>
          <cell r="P45"/>
          <cell r="Q45">
            <v>3905</v>
          </cell>
          <cell r="R45"/>
          <cell r="S45"/>
          <cell r="T45">
            <v>3905</v>
          </cell>
          <cell r="U45"/>
          <cell r="V45"/>
          <cell r="W45">
            <v>3005</v>
          </cell>
          <cell r="X45"/>
          <cell r="Y45"/>
          <cell r="Z45">
            <v>2305</v>
          </cell>
          <cell r="AA45"/>
          <cell r="AB45"/>
          <cell r="AC45">
            <v>-95</v>
          </cell>
          <cell r="AD45"/>
          <cell r="AE45"/>
          <cell r="AF45">
            <v>0</v>
          </cell>
          <cell r="AG45"/>
          <cell r="AH45"/>
          <cell r="AI45">
            <v>0</v>
          </cell>
          <cell r="AJ45"/>
          <cell r="AK45"/>
          <cell r="AL45">
            <v>0</v>
          </cell>
          <cell r="AM45"/>
          <cell r="AN45"/>
          <cell r="AO45">
            <v>0</v>
          </cell>
          <cell r="AP45"/>
          <cell r="AQ45"/>
          <cell r="AR45">
            <v>0</v>
          </cell>
          <cell r="AS45"/>
          <cell r="AT45"/>
          <cell r="AU45">
            <v>0</v>
          </cell>
          <cell r="AV45"/>
          <cell r="AW45"/>
          <cell r="AX45">
            <v>0</v>
          </cell>
          <cell r="AY45"/>
          <cell r="AZ45"/>
          <cell r="BA45">
            <v>0</v>
          </cell>
          <cell r="BB45"/>
          <cell r="BC45"/>
          <cell r="BD45">
            <v>0</v>
          </cell>
          <cell r="BE45"/>
          <cell r="BF45"/>
          <cell r="BG45">
            <v>0</v>
          </cell>
          <cell r="BH45"/>
          <cell r="BI45"/>
          <cell r="BJ45">
            <v>0</v>
          </cell>
          <cell r="BK45"/>
          <cell r="BL45"/>
          <cell r="BM45">
            <v>0</v>
          </cell>
          <cell r="BN45"/>
          <cell r="BO45"/>
          <cell r="BP45">
            <v>0</v>
          </cell>
          <cell r="BQ45"/>
          <cell r="BR45"/>
          <cell r="BS45">
            <v>0</v>
          </cell>
          <cell r="BT45"/>
          <cell r="BU45"/>
          <cell r="BV45">
            <v>0</v>
          </cell>
          <cell r="BW45"/>
          <cell r="BX45"/>
          <cell r="BY45">
            <v>0</v>
          </cell>
        </row>
        <row r="46">
          <cell r="A46" t="str">
            <v>330010101-5822</v>
          </cell>
          <cell r="E46" t="str">
            <v>Arbitrage</v>
          </cell>
          <cell r="F46"/>
          <cell r="G46">
            <v>505100</v>
          </cell>
          <cell r="H46">
            <v>505100</v>
          </cell>
          <cell r="I46"/>
          <cell r="J46"/>
          <cell r="K46">
            <v>505100</v>
          </cell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/>
          <cell r="X46"/>
          <cell r="Y46"/>
          <cell r="Z46"/>
          <cell r="AA46"/>
          <cell r="AB46"/>
          <cell r="AC46"/>
          <cell r="AD46"/>
          <cell r="AE46"/>
          <cell r="AF46"/>
          <cell r="AG46"/>
          <cell r="AH46"/>
          <cell r="AI46"/>
          <cell r="AJ46"/>
          <cell r="AK46"/>
          <cell r="AL46"/>
          <cell r="AM46"/>
          <cell r="AN46"/>
          <cell r="AO46"/>
          <cell r="AP46"/>
          <cell r="AQ46"/>
          <cell r="AR46"/>
          <cell r="AS46"/>
          <cell r="AT46"/>
          <cell r="AU46"/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/>
          <cell r="BG46"/>
          <cell r="BH46"/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  <cell r="BT46"/>
          <cell r="BU46"/>
          <cell r="BV46"/>
          <cell r="BW46"/>
          <cell r="BX46"/>
          <cell r="BY46"/>
        </row>
        <row r="47">
          <cell r="A47" t="str">
            <v>330010101-3466</v>
          </cell>
          <cell r="E47" t="str">
            <v>Bond Issue Costs</v>
          </cell>
          <cell r="F47">
            <v>30000</v>
          </cell>
          <cell r="G47">
            <v>44500</v>
          </cell>
          <cell r="H47">
            <v>4500</v>
          </cell>
          <cell r="I47"/>
          <cell r="J47"/>
          <cell r="K47">
            <v>4500</v>
          </cell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/>
          <cell r="AC47"/>
          <cell r="AD47"/>
          <cell r="AE47"/>
          <cell r="AF47"/>
          <cell r="AG47"/>
          <cell r="AH47"/>
          <cell r="AI47"/>
          <cell r="AJ47"/>
          <cell r="AK47"/>
          <cell r="AL47"/>
          <cell r="AM47"/>
          <cell r="AN47"/>
          <cell r="AO47"/>
          <cell r="AP47"/>
          <cell r="AQ47"/>
          <cell r="AR47"/>
          <cell r="AS47"/>
          <cell r="AT47"/>
          <cell r="AU47"/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/>
          <cell r="BG47"/>
          <cell r="BH47"/>
          <cell r="BI47"/>
          <cell r="BJ47"/>
          <cell r="BK47"/>
          <cell r="BL47"/>
          <cell r="BM47"/>
          <cell r="BN47"/>
          <cell r="BO47"/>
          <cell r="BP47"/>
          <cell r="BQ47"/>
          <cell r="BR47"/>
          <cell r="BS47"/>
          <cell r="BT47"/>
          <cell r="BU47"/>
          <cell r="BV47"/>
          <cell r="BW47"/>
          <cell r="BX47"/>
          <cell r="BY47"/>
        </row>
        <row r="48">
          <cell r="A48">
            <v>330014501</v>
          </cell>
          <cell r="E48" t="str">
            <v xml:space="preserve">    CBJ - PRISM Software - 1st Lease</v>
          </cell>
          <cell r="F48">
            <v>246259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/>
          <cell r="S48"/>
          <cell r="T48">
            <v>0</v>
          </cell>
          <cell r="U48"/>
          <cell r="V48"/>
          <cell r="W48">
            <v>0</v>
          </cell>
          <cell r="X48"/>
          <cell r="Y48"/>
          <cell r="Z48">
            <v>0</v>
          </cell>
          <cell r="AA48"/>
          <cell r="AB48"/>
          <cell r="AC48">
            <v>0</v>
          </cell>
          <cell r="AD48"/>
          <cell r="AE48"/>
          <cell r="AF48">
            <v>0</v>
          </cell>
          <cell r="AG48"/>
          <cell r="AH48"/>
          <cell r="AI48">
            <v>0</v>
          </cell>
          <cell r="AJ48"/>
          <cell r="AK48"/>
          <cell r="AL48">
            <v>0</v>
          </cell>
          <cell r="AM48"/>
          <cell r="AN48"/>
          <cell r="AO48">
            <v>0</v>
          </cell>
          <cell r="AP48"/>
          <cell r="AQ48"/>
          <cell r="AR48">
            <v>0</v>
          </cell>
          <cell r="AS48"/>
          <cell r="AT48"/>
          <cell r="AU48">
            <v>0</v>
          </cell>
          <cell r="AV48"/>
          <cell r="AW48"/>
          <cell r="AX48">
            <v>0</v>
          </cell>
          <cell r="AY48"/>
          <cell r="AZ48"/>
          <cell r="BA48">
            <v>0</v>
          </cell>
          <cell r="BB48"/>
          <cell r="BC48"/>
          <cell r="BD48">
            <v>0</v>
          </cell>
          <cell r="BE48"/>
          <cell r="BF48"/>
          <cell r="BG48">
            <v>0</v>
          </cell>
          <cell r="BH48"/>
          <cell r="BI48"/>
          <cell r="BJ48">
            <v>0</v>
          </cell>
          <cell r="BK48"/>
          <cell r="BL48"/>
          <cell r="BM48">
            <v>0</v>
          </cell>
          <cell r="BN48"/>
          <cell r="BO48"/>
          <cell r="BP48">
            <v>0</v>
          </cell>
          <cell r="BQ48"/>
          <cell r="BR48"/>
          <cell r="BS48">
            <v>0</v>
          </cell>
          <cell r="BT48"/>
          <cell r="BU48"/>
          <cell r="BV48">
            <v>0</v>
          </cell>
          <cell r="BW48"/>
          <cell r="BX48"/>
          <cell r="BY48">
            <v>0</v>
          </cell>
        </row>
        <row r="49">
          <cell r="A49">
            <v>330014503</v>
          </cell>
          <cell r="E49" t="str">
            <v xml:space="preserve">    CCFR - EQUIPMENT LEASE</v>
          </cell>
          <cell r="F49">
            <v>27495</v>
          </cell>
          <cell r="G49">
            <v>27500</v>
          </cell>
          <cell r="H49">
            <v>27495</v>
          </cell>
          <cell r="I49">
            <v>25450</v>
          </cell>
          <cell r="J49">
            <v>2045</v>
          </cell>
          <cell r="K49">
            <v>27495</v>
          </cell>
          <cell r="L49">
            <v>26114</v>
          </cell>
          <cell r="M49">
            <v>1381</v>
          </cell>
          <cell r="N49">
            <v>27495</v>
          </cell>
          <cell r="O49">
            <v>26796</v>
          </cell>
          <cell r="P49">
            <v>699</v>
          </cell>
          <cell r="Q49">
            <v>27495</v>
          </cell>
          <cell r="R49"/>
          <cell r="S49"/>
          <cell r="T49">
            <v>0</v>
          </cell>
          <cell r="U49"/>
          <cell r="V49"/>
          <cell r="W49">
            <v>0</v>
          </cell>
          <cell r="X49"/>
          <cell r="Y49"/>
          <cell r="Z49">
            <v>0</v>
          </cell>
          <cell r="AA49"/>
          <cell r="AB49"/>
          <cell r="AC49">
            <v>0</v>
          </cell>
          <cell r="AD49"/>
          <cell r="AE49"/>
          <cell r="AF49">
            <v>0</v>
          </cell>
          <cell r="AG49"/>
          <cell r="AH49"/>
          <cell r="AI49">
            <v>0</v>
          </cell>
          <cell r="AJ49"/>
          <cell r="AK49"/>
          <cell r="AL49">
            <v>0</v>
          </cell>
          <cell r="AM49"/>
          <cell r="AN49"/>
          <cell r="AO49">
            <v>0</v>
          </cell>
          <cell r="AP49"/>
          <cell r="AQ49"/>
          <cell r="AR49">
            <v>0</v>
          </cell>
          <cell r="AS49"/>
          <cell r="AT49"/>
          <cell r="AU49">
            <v>0</v>
          </cell>
          <cell r="AV49"/>
          <cell r="AW49"/>
          <cell r="AX49">
            <v>0</v>
          </cell>
          <cell r="AY49"/>
          <cell r="AZ49"/>
          <cell r="BA49">
            <v>0</v>
          </cell>
          <cell r="BB49"/>
          <cell r="BC49"/>
          <cell r="BD49">
            <v>0</v>
          </cell>
          <cell r="BE49"/>
          <cell r="BF49"/>
          <cell r="BG49">
            <v>0</v>
          </cell>
          <cell r="BH49"/>
          <cell r="BI49"/>
          <cell r="BJ49">
            <v>0</v>
          </cell>
          <cell r="BK49"/>
          <cell r="BL49"/>
          <cell r="BM49">
            <v>0</v>
          </cell>
          <cell r="BN49"/>
          <cell r="BO49"/>
          <cell r="BP49">
            <v>0</v>
          </cell>
          <cell r="BQ49"/>
          <cell r="BR49"/>
          <cell r="BS49">
            <v>0</v>
          </cell>
          <cell r="BT49"/>
          <cell r="BU49"/>
          <cell r="BV49">
            <v>0</v>
          </cell>
          <cell r="BW49"/>
          <cell r="BX49"/>
          <cell r="BY49">
            <v>0</v>
          </cell>
        </row>
        <row r="50">
          <cell r="A50">
            <v>330014504</v>
          </cell>
          <cell r="E50" t="str">
            <v xml:space="preserve">    JPD - EQUIPMENT LEASE</v>
          </cell>
          <cell r="F50">
            <v>28779</v>
          </cell>
          <cell r="G50">
            <v>28800</v>
          </cell>
          <cell r="H50">
            <v>28778</v>
          </cell>
          <cell r="I50">
            <v>26614</v>
          </cell>
          <cell r="J50">
            <v>2164</v>
          </cell>
          <cell r="K50">
            <v>28778</v>
          </cell>
          <cell r="L50">
            <v>27317</v>
          </cell>
          <cell r="M50">
            <v>1461</v>
          </cell>
          <cell r="N50">
            <v>28778</v>
          </cell>
          <cell r="O50">
            <v>28038</v>
          </cell>
          <cell r="P50">
            <v>740</v>
          </cell>
          <cell r="Q50">
            <v>28778</v>
          </cell>
          <cell r="R50"/>
          <cell r="S50"/>
          <cell r="T50">
            <v>0</v>
          </cell>
          <cell r="U50"/>
          <cell r="V50"/>
          <cell r="W50">
            <v>0</v>
          </cell>
          <cell r="X50"/>
          <cell r="Y50"/>
          <cell r="Z50">
            <v>0</v>
          </cell>
          <cell r="AA50"/>
          <cell r="AB50"/>
          <cell r="AC50">
            <v>0</v>
          </cell>
          <cell r="AD50"/>
          <cell r="AE50"/>
          <cell r="AF50">
            <v>0</v>
          </cell>
          <cell r="AG50"/>
          <cell r="AH50"/>
          <cell r="AI50">
            <v>0</v>
          </cell>
          <cell r="AJ50"/>
          <cell r="AK50"/>
          <cell r="AL50">
            <v>0</v>
          </cell>
          <cell r="AM50"/>
          <cell r="AN50"/>
          <cell r="AO50">
            <v>0</v>
          </cell>
          <cell r="AP50"/>
          <cell r="AQ50"/>
          <cell r="AR50">
            <v>0</v>
          </cell>
          <cell r="AS50"/>
          <cell r="AT50"/>
          <cell r="AU50">
            <v>0</v>
          </cell>
          <cell r="AV50"/>
          <cell r="AW50"/>
          <cell r="AX50">
            <v>0</v>
          </cell>
          <cell r="AY50"/>
          <cell r="AZ50"/>
          <cell r="BA50">
            <v>0</v>
          </cell>
          <cell r="BB50"/>
          <cell r="BC50"/>
          <cell r="BD50">
            <v>0</v>
          </cell>
          <cell r="BE50"/>
          <cell r="BF50"/>
          <cell r="BG50">
            <v>0</v>
          </cell>
          <cell r="BH50"/>
          <cell r="BI50"/>
          <cell r="BJ50">
            <v>0</v>
          </cell>
          <cell r="BK50"/>
          <cell r="BL50"/>
          <cell r="BM50">
            <v>0</v>
          </cell>
          <cell r="BN50"/>
          <cell r="BO50"/>
          <cell r="BP50">
            <v>0</v>
          </cell>
          <cell r="BQ50"/>
          <cell r="BR50"/>
          <cell r="BS50">
            <v>0</v>
          </cell>
          <cell r="BT50"/>
          <cell r="BU50"/>
          <cell r="BV50">
            <v>0</v>
          </cell>
          <cell r="BW50"/>
          <cell r="BX50"/>
          <cell r="BY50">
            <v>0</v>
          </cell>
        </row>
        <row r="51"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  <cell r="AH51"/>
          <cell r="AI51"/>
          <cell r="AJ51"/>
          <cell r="AK51"/>
          <cell r="AL51"/>
          <cell r="AM51"/>
          <cell r="AN51"/>
          <cell r="AO51"/>
          <cell r="AP51"/>
          <cell r="AQ51"/>
          <cell r="AR51"/>
          <cell r="AS51"/>
          <cell r="AT51"/>
          <cell r="AU51"/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/>
          <cell r="BG51"/>
          <cell r="BH51"/>
          <cell r="BI51"/>
          <cell r="BJ51"/>
          <cell r="BK51"/>
          <cell r="BL51"/>
          <cell r="BM51"/>
          <cell r="BN51"/>
          <cell r="BO51"/>
          <cell r="BP51"/>
          <cell r="BQ51"/>
          <cell r="BR51"/>
          <cell r="BS51"/>
          <cell r="BT51"/>
          <cell r="BU51"/>
          <cell r="BV51"/>
          <cell r="BW51"/>
          <cell r="BX51"/>
          <cell r="BY51"/>
        </row>
        <row r="52">
          <cell r="E52" t="str">
            <v>Support to the General Fund</v>
          </cell>
          <cell r="F52"/>
          <cell r="G52">
            <v>0</v>
          </cell>
          <cell r="H52"/>
          <cell r="I52"/>
          <cell r="J52"/>
          <cell r="K52">
            <v>0</v>
          </cell>
          <cell r="L52"/>
          <cell r="M52"/>
          <cell r="N52">
            <v>0</v>
          </cell>
          <cell r="O52"/>
          <cell r="P52"/>
          <cell r="Q52">
            <v>0</v>
          </cell>
          <cell r="R52"/>
          <cell r="S52"/>
          <cell r="T52">
            <v>0</v>
          </cell>
          <cell r="U52"/>
          <cell r="V52"/>
          <cell r="W52">
            <v>0</v>
          </cell>
          <cell r="X52"/>
          <cell r="Y52"/>
          <cell r="Z52">
            <v>0</v>
          </cell>
          <cell r="AA52"/>
          <cell r="AB52"/>
          <cell r="AC52">
            <v>0</v>
          </cell>
          <cell r="AD52"/>
          <cell r="AE52"/>
          <cell r="AF52">
            <v>0</v>
          </cell>
          <cell r="AG52"/>
          <cell r="AH52"/>
          <cell r="AI52">
            <v>0</v>
          </cell>
          <cell r="AJ52"/>
          <cell r="AK52"/>
          <cell r="AL52">
            <v>0</v>
          </cell>
          <cell r="AM52"/>
          <cell r="AN52"/>
          <cell r="AO52">
            <v>0</v>
          </cell>
          <cell r="AP52"/>
          <cell r="AQ52"/>
          <cell r="AR52">
            <v>0</v>
          </cell>
          <cell r="AS52"/>
          <cell r="AT52"/>
          <cell r="AU52">
            <v>0</v>
          </cell>
          <cell r="AV52"/>
          <cell r="AW52"/>
          <cell r="AX52">
            <v>0</v>
          </cell>
          <cell r="AY52"/>
          <cell r="AZ52"/>
          <cell r="BA52">
            <v>0</v>
          </cell>
          <cell r="BB52"/>
          <cell r="BC52"/>
          <cell r="BD52">
            <v>0</v>
          </cell>
          <cell r="BE52"/>
          <cell r="BF52"/>
          <cell r="BG52">
            <v>0</v>
          </cell>
          <cell r="BH52"/>
          <cell r="BI52"/>
          <cell r="BJ52">
            <v>0</v>
          </cell>
          <cell r="BK52"/>
          <cell r="BL52"/>
          <cell r="BM52">
            <v>0</v>
          </cell>
          <cell r="BN52"/>
          <cell r="BO52"/>
          <cell r="BP52">
            <v>0</v>
          </cell>
          <cell r="BQ52"/>
          <cell r="BR52"/>
          <cell r="BS52">
            <v>0</v>
          </cell>
          <cell r="BT52"/>
          <cell r="BU52"/>
          <cell r="BV52">
            <v>0</v>
          </cell>
          <cell r="BW52"/>
          <cell r="BX52"/>
          <cell r="BY52">
            <v>0</v>
          </cell>
        </row>
        <row r="53">
          <cell r="E53" t="str">
            <v>Total Areawide Debt</v>
          </cell>
          <cell r="F53">
            <v>39217922</v>
          </cell>
          <cell r="G53">
            <v>21118300</v>
          </cell>
          <cell r="H53">
            <v>21064378</v>
          </cell>
          <cell r="I53">
            <v>16108364</v>
          </cell>
          <cell r="J53">
            <v>4441709</v>
          </cell>
          <cell r="K53">
            <v>21064378</v>
          </cell>
          <cell r="L53">
            <v>14588131</v>
          </cell>
          <cell r="M53">
            <v>3764742</v>
          </cell>
          <cell r="N53">
            <v>18356878</v>
          </cell>
          <cell r="O53">
            <v>12977134</v>
          </cell>
          <cell r="P53">
            <v>3221439</v>
          </cell>
          <cell r="Q53">
            <v>16202578</v>
          </cell>
          <cell r="R53">
            <v>11466400</v>
          </cell>
          <cell r="S53">
            <v>2724100</v>
          </cell>
          <cell r="T53">
            <v>14194405</v>
          </cell>
          <cell r="U53">
            <v>11218800</v>
          </cell>
          <cell r="V53">
            <v>2236600</v>
          </cell>
          <cell r="W53">
            <v>13458505</v>
          </cell>
          <cell r="X53">
            <v>10346700</v>
          </cell>
          <cell r="Y53">
            <v>1754000</v>
          </cell>
          <cell r="Z53">
            <v>12103105</v>
          </cell>
          <cell r="AA53">
            <v>6684400</v>
          </cell>
          <cell r="AB53">
            <v>1374600</v>
          </cell>
          <cell r="AC53">
            <v>8058905</v>
          </cell>
          <cell r="AD53">
            <v>4671000</v>
          </cell>
          <cell r="AE53">
            <v>1081700</v>
          </cell>
          <cell r="AF53">
            <v>5752700</v>
          </cell>
          <cell r="AG53">
            <v>2950000</v>
          </cell>
          <cell r="AH53">
            <v>884700</v>
          </cell>
          <cell r="AI53">
            <v>3834700</v>
          </cell>
          <cell r="AJ53">
            <v>1315000</v>
          </cell>
          <cell r="AK53">
            <v>778800</v>
          </cell>
          <cell r="AL53">
            <v>2093800</v>
          </cell>
          <cell r="AM53">
            <v>1380000</v>
          </cell>
          <cell r="AN53">
            <v>713100</v>
          </cell>
          <cell r="AO53">
            <v>2093100</v>
          </cell>
          <cell r="AP53">
            <v>1450000</v>
          </cell>
          <cell r="AQ53">
            <v>644100</v>
          </cell>
          <cell r="AR53">
            <v>2094100</v>
          </cell>
          <cell r="AS53">
            <v>1525000</v>
          </cell>
          <cell r="AT53">
            <v>571600</v>
          </cell>
          <cell r="AU53">
            <v>2096600</v>
          </cell>
          <cell r="AV53">
            <v>1600000</v>
          </cell>
          <cell r="AW53">
            <v>495300</v>
          </cell>
          <cell r="AX53">
            <v>2095300</v>
          </cell>
          <cell r="AY53">
            <v>1680000</v>
          </cell>
          <cell r="AZ53">
            <v>415300</v>
          </cell>
          <cell r="BA53">
            <v>2095300</v>
          </cell>
          <cell r="BB53">
            <v>1760000</v>
          </cell>
          <cell r="BC53">
            <v>332700</v>
          </cell>
          <cell r="BD53">
            <v>2092700</v>
          </cell>
          <cell r="BE53">
            <v>1850000</v>
          </cell>
          <cell r="BF53">
            <v>244700</v>
          </cell>
          <cell r="BG53">
            <v>2094700</v>
          </cell>
          <cell r="BH53">
            <v>1600000</v>
          </cell>
          <cell r="BI53">
            <v>152200</v>
          </cell>
          <cell r="BJ53">
            <v>1752200</v>
          </cell>
          <cell r="BK53">
            <v>335000</v>
          </cell>
          <cell r="BL53">
            <v>72200</v>
          </cell>
          <cell r="BM53">
            <v>407200</v>
          </cell>
          <cell r="BN53">
            <v>345000</v>
          </cell>
          <cell r="BO53">
            <v>58800</v>
          </cell>
          <cell r="BP53">
            <v>403800</v>
          </cell>
          <cell r="BQ53">
            <v>360000</v>
          </cell>
          <cell r="BR53">
            <v>45000</v>
          </cell>
          <cell r="BS53">
            <v>405000</v>
          </cell>
          <cell r="BT53">
            <v>375000</v>
          </cell>
          <cell r="BU53">
            <v>30600</v>
          </cell>
          <cell r="BV53">
            <v>405600</v>
          </cell>
          <cell r="BW53">
            <v>390000</v>
          </cell>
          <cell r="BX53">
            <v>15600</v>
          </cell>
          <cell r="BY53">
            <v>405600</v>
          </cell>
        </row>
      </sheetData>
      <sheetData sheetId="13"/>
      <sheetData sheetId="14">
        <row r="54">
          <cell r="F54">
            <v>1383977</v>
          </cell>
        </row>
      </sheetData>
      <sheetData sheetId="15">
        <row r="38">
          <cell r="A38">
            <v>325013459</v>
          </cell>
          <cell r="E38" t="str">
            <v>2013 I CIP GO ($2.6M)  F325</v>
          </cell>
          <cell r="F38">
            <v>202410</v>
          </cell>
          <cell r="G38">
            <v>202400</v>
          </cell>
          <cell r="H38">
            <v>202410</v>
          </cell>
          <cell r="I38">
            <v>95000</v>
          </cell>
          <cell r="J38">
            <v>107410</v>
          </cell>
          <cell r="K38">
            <v>202410</v>
          </cell>
          <cell r="L38">
            <v>100000</v>
          </cell>
          <cell r="M38">
            <v>103610</v>
          </cell>
          <cell r="N38">
            <v>203610</v>
          </cell>
          <cell r="O38">
            <v>100000</v>
          </cell>
          <cell r="P38">
            <v>99610</v>
          </cell>
          <cell r="Q38">
            <v>199610</v>
          </cell>
          <cell r="R38">
            <v>110000</v>
          </cell>
          <cell r="S38">
            <v>94610</v>
          </cell>
          <cell r="T38">
            <v>204610</v>
          </cell>
          <cell r="U38">
            <v>110000</v>
          </cell>
          <cell r="V38">
            <v>90210</v>
          </cell>
          <cell r="W38">
            <v>200210</v>
          </cell>
          <cell r="X38">
            <v>115000</v>
          </cell>
          <cell r="Y38">
            <v>85810</v>
          </cell>
          <cell r="Z38">
            <v>200810</v>
          </cell>
          <cell r="AA38">
            <v>120000</v>
          </cell>
          <cell r="AB38">
            <v>81210</v>
          </cell>
          <cell r="AC38">
            <v>201210</v>
          </cell>
          <cell r="AD38">
            <v>125000</v>
          </cell>
          <cell r="AE38">
            <v>76410</v>
          </cell>
          <cell r="AF38">
            <v>201410</v>
          </cell>
          <cell r="AG38">
            <v>130000</v>
          </cell>
          <cell r="AH38">
            <v>70160</v>
          </cell>
          <cell r="AI38">
            <v>200160</v>
          </cell>
          <cell r="AJ38">
            <v>140000</v>
          </cell>
          <cell r="AK38">
            <v>63660</v>
          </cell>
          <cell r="AL38">
            <v>203700</v>
          </cell>
          <cell r="AM38">
            <v>145000</v>
          </cell>
          <cell r="AN38">
            <v>56660</v>
          </cell>
          <cell r="AO38">
            <v>201700</v>
          </cell>
          <cell r="AP38">
            <v>150000</v>
          </cell>
          <cell r="AQ38">
            <v>49410</v>
          </cell>
          <cell r="AR38">
            <v>199410</v>
          </cell>
          <cell r="AS38">
            <v>160000</v>
          </cell>
          <cell r="AT38">
            <v>41910</v>
          </cell>
          <cell r="AU38">
            <v>201910</v>
          </cell>
          <cell r="AV38">
            <v>170000</v>
          </cell>
          <cell r="AW38">
            <v>33910</v>
          </cell>
          <cell r="AX38">
            <v>203910</v>
          </cell>
          <cell r="AY38">
            <v>175000</v>
          </cell>
          <cell r="AZ38">
            <v>25410</v>
          </cell>
          <cell r="BA38">
            <v>200410</v>
          </cell>
          <cell r="BB38">
            <v>185000</v>
          </cell>
          <cell r="BC38">
            <v>16660</v>
          </cell>
          <cell r="BD38">
            <v>201700</v>
          </cell>
          <cell r="BE38">
            <v>195000</v>
          </cell>
          <cell r="BF38">
            <v>7410</v>
          </cell>
          <cell r="BG38">
            <v>202410</v>
          </cell>
          <cell r="BH38">
            <v>0</v>
          </cell>
          <cell r="BI38">
            <v>0</v>
          </cell>
          <cell r="BJ38">
            <v>0</v>
          </cell>
        </row>
        <row r="39">
          <cell r="A39">
            <v>325013460</v>
          </cell>
          <cell r="E39" t="str">
            <v>2014 III CIP GO ($11.21M)  F325</v>
          </cell>
          <cell r="F39">
            <v>910469</v>
          </cell>
          <cell r="G39">
            <v>910500</v>
          </cell>
          <cell r="H39">
            <v>910468.75</v>
          </cell>
          <cell r="I39">
            <v>395000</v>
          </cell>
          <cell r="J39">
            <v>515468.75</v>
          </cell>
          <cell r="K39">
            <v>910468.75</v>
          </cell>
          <cell r="L39">
            <v>405000</v>
          </cell>
          <cell r="M39">
            <v>504900</v>
          </cell>
          <cell r="N39">
            <v>909900</v>
          </cell>
          <cell r="O39">
            <v>420000</v>
          </cell>
          <cell r="P39">
            <v>488400</v>
          </cell>
          <cell r="Q39">
            <v>908400</v>
          </cell>
          <cell r="R39">
            <v>440000</v>
          </cell>
          <cell r="S39">
            <v>469000</v>
          </cell>
          <cell r="T39">
            <v>909000</v>
          </cell>
          <cell r="U39">
            <v>465000</v>
          </cell>
          <cell r="V39">
            <v>446375</v>
          </cell>
          <cell r="W39">
            <v>911375</v>
          </cell>
          <cell r="X39">
            <v>485000</v>
          </cell>
          <cell r="Y39">
            <v>422625</v>
          </cell>
          <cell r="Z39">
            <v>907625</v>
          </cell>
          <cell r="AA39">
            <v>510000</v>
          </cell>
          <cell r="AB39">
            <v>397750</v>
          </cell>
          <cell r="AC39">
            <v>907750</v>
          </cell>
          <cell r="AD39">
            <v>540000</v>
          </cell>
          <cell r="AE39">
            <v>371500</v>
          </cell>
          <cell r="AF39">
            <v>911500</v>
          </cell>
          <cell r="AG39">
            <v>565000</v>
          </cell>
          <cell r="AH39">
            <v>343875</v>
          </cell>
          <cell r="AI39">
            <v>908875</v>
          </cell>
          <cell r="AJ39">
            <v>595000</v>
          </cell>
          <cell r="AK39">
            <v>314875</v>
          </cell>
          <cell r="AL39">
            <v>909900</v>
          </cell>
          <cell r="AM39">
            <v>625000</v>
          </cell>
          <cell r="AN39">
            <v>284375</v>
          </cell>
          <cell r="AO39">
            <v>909400</v>
          </cell>
          <cell r="AP39">
            <v>655000</v>
          </cell>
          <cell r="AQ39">
            <v>252375</v>
          </cell>
          <cell r="AR39">
            <v>907375</v>
          </cell>
          <cell r="AS39">
            <v>690000</v>
          </cell>
          <cell r="AT39">
            <v>218750</v>
          </cell>
          <cell r="AU39">
            <v>908750</v>
          </cell>
          <cell r="AV39">
            <v>725000</v>
          </cell>
          <cell r="AW39">
            <v>183375</v>
          </cell>
          <cell r="AX39">
            <v>908375</v>
          </cell>
          <cell r="AY39">
            <v>765000</v>
          </cell>
          <cell r="AZ39">
            <v>146125</v>
          </cell>
          <cell r="BA39">
            <v>911125</v>
          </cell>
          <cell r="BB39">
            <v>805000</v>
          </cell>
          <cell r="BC39">
            <v>106875</v>
          </cell>
          <cell r="BD39">
            <v>911900</v>
          </cell>
          <cell r="BE39">
            <v>845000</v>
          </cell>
          <cell r="BF39">
            <v>65625</v>
          </cell>
          <cell r="BG39">
            <v>910625</v>
          </cell>
          <cell r="BH39">
            <v>890000</v>
          </cell>
          <cell r="BI39">
            <v>22250</v>
          </cell>
          <cell r="BJ39">
            <v>912250</v>
          </cell>
        </row>
        <row r="40">
          <cell r="A40">
            <v>325013465</v>
          </cell>
          <cell r="E40" t="str">
            <v>2016-III/IV CIP GO ($2.635M) F325</v>
          </cell>
          <cell r="F40">
            <v>66849</v>
          </cell>
          <cell r="G40">
            <v>201500</v>
          </cell>
          <cell r="H40">
            <v>66849</v>
          </cell>
          <cell r="I40">
            <v>0</v>
          </cell>
          <cell r="J40">
            <v>66849</v>
          </cell>
          <cell r="K40">
            <v>66849</v>
          </cell>
          <cell r="L40">
            <v>215000</v>
          </cell>
          <cell r="M40">
            <v>113550</v>
          </cell>
          <cell r="N40">
            <v>328550</v>
          </cell>
          <cell r="O40">
            <v>225000</v>
          </cell>
          <cell r="P40">
            <v>106900</v>
          </cell>
          <cell r="Q40">
            <v>331900</v>
          </cell>
          <cell r="R40">
            <v>235000</v>
          </cell>
          <cell r="S40">
            <v>97700</v>
          </cell>
          <cell r="T40">
            <v>332700</v>
          </cell>
          <cell r="U40">
            <v>245000</v>
          </cell>
          <cell r="V40">
            <v>88100</v>
          </cell>
          <cell r="W40">
            <v>333100</v>
          </cell>
          <cell r="X40">
            <v>255000</v>
          </cell>
          <cell r="Y40">
            <v>78100</v>
          </cell>
          <cell r="Z40">
            <v>333100</v>
          </cell>
          <cell r="AA40">
            <v>265000</v>
          </cell>
          <cell r="AB40">
            <v>66375</v>
          </cell>
          <cell r="AC40">
            <v>331375</v>
          </cell>
          <cell r="AD40">
            <v>280000</v>
          </cell>
          <cell r="AE40">
            <v>52750</v>
          </cell>
          <cell r="AF40">
            <v>332750</v>
          </cell>
          <cell r="AG40">
            <v>290000</v>
          </cell>
          <cell r="AH40">
            <v>38500</v>
          </cell>
          <cell r="AI40">
            <v>328500</v>
          </cell>
          <cell r="AJ40">
            <v>305000</v>
          </cell>
          <cell r="AK40">
            <v>23625</v>
          </cell>
          <cell r="AL40">
            <v>328600</v>
          </cell>
          <cell r="AM40">
            <v>320000</v>
          </cell>
          <cell r="AN40">
            <v>8000</v>
          </cell>
          <cell r="AO40">
            <v>328000</v>
          </cell>
          <cell r="AP40">
            <v>0</v>
          </cell>
          <cell r="AQ40">
            <v>0</v>
          </cell>
          <cell r="AR40">
            <v>0</v>
          </cell>
          <cell r="AS40"/>
          <cell r="AT40"/>
          <cell r="AU40"/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/>
          <cell r="BG40"/>
          <cell r="BH40"/>
          <cell r="BI40"/>
          <cell r="BJ40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F330"/>
      <sheetName val="F328"/>
      <sheetName val="F327"/>
      <sheetName val="b"/>
      <sheetName val="c"/>
      <sheetName val="descriptions"/>
      <sheetName val="F330 (2)"/>
    </sheetNames>
    <sheetDataSet>
      <sheetData sheetId="0">
        <row r="49">
          <cell r="M49">
            <v>22946500</v>
          </cell>
        </row>
        <row r="64">
          <cell r="K64">
            <v>6233800</v>
          </cell>
          <cell r="M64">
            <v>6119400</v>
          </cell>
        </row>
      </sheetData>
      <sheetData sheetId="1">
        <row r="46">
          <cell r="C46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DATA"/>
      <sheetName val="SCDR ACTUALS"/>
      <sheetName val="FY15 School"/>
      <sheetName val="6-30-15 over FY19 P&amp;I"/>
      <sheetName val="6-30-15 P &amp; I"/>
      <sheetName val="SUM"/>
      <sheetName val="330"/>
      <sheetName val="328"/>
      <sheetName val="327"/>
      <sheetName val="325"/>
      <sheetName val="P&amp;I SPLIT"/>
      <sheetName val="COMPARATIVES"/>
      <sheetName val="BY FUND"/>
      <sheetName val="BOND MAINT FEES"/>
      <sheetName val="Sum by Fund or Function 6-30-14"/>
      <sheetName val="Annual Requirements 6-30-14"/>
      <sheetName val="FY14 School"/>
    </sheetNames>
    <sheetDataSet>
      <sheetData sheetId="0"/>
      <sheetData sheetId="1"/>
      <sheetData sheetId="2"/>
      <sheetData sheetId="3"/>
      <sheetData sheetId="4"/>
      <sheetData sheetId="5"/>
      <sheetData sheetId="6">
        <row r="54">
          <cell r="E54"/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showGridLines="0" tabSelected="1" zoomScaleNormal="100" zoomScaleSheetLayoutView="160" workbookViewId="0">
      <selection activeCell="B15" sqref="B15"/>
    </sheetView>
  </sheetViews>
  <sheetFormatPr defaultRowHeight="11.25" customHeight="1"/>
  <cols>
    <col min="1" max="1" width="34.85546875" style="58" customWidth="1"/>
    <col min="2" max="2" width="11.42578125" style="58" customWidth="1"/>
    <col min="3" max="4" width="13.5703125" style="58" customWidth="1"/>
    <col min="5" max="5" width="3.85546875" style="58" customWidth="1"/>
    <col min="6" max="6" width="13.28515625" style="58" customWidth="1"/>
    <col min="7" max="7" width="19" style="58" bestFit="1" customWidth="1"/>
    <col min="8" max="8" width="4.28515625" style="58" customWidth="1"/>
    <col min="9" max="9" width="16.28515625" style="62" hidden="1" customWidth="1"/>
    <col min="10" max="14" width="16.28515625" style="58" hidden="1" customWidth="1"/>
    <col min="15" max="16" width="16.28515625" style="59" hidden="1" customWidth="1"/>
    <col min="17" max="17" width="16.28515625" style="61" hidden="1" customWidth="1"/>
    <col min="18" max="18" width="16.28515625" style="59" hidden="1" customWidth="1"/>
    <col min="19" max="19" width="14.7109375" style="60" hidden="1" customWidth="1"/>
    <col min="20" max="20" width="18" style="58" hidden="1" customWidth="1"/>
    <col min="21" max="21" width="14.7109375" style="60" customWidth="1"/>
    <col min="22" max="22" width="14.7109375" style="58" customWidth="1"/>
    <col min="23" max="23" width="21" style="60" customWidth="1"/>
    <col min="24" max="24" width="15.5703125" style="60" customWidth="1"/>
    <col min="25" max="25" width="9.28515625" style="58" customWidth="1"/>
    <col min="26" max="26" width="18.140625" style="59" customWidth="1"/>
    <col min="27" max="27" width="16.28515625" style="59" bestFit="1" customWidth="1"/>
    <col min="28" max="28" width="21.5703125" style="58" customWidth="1"/>
    <col min="29" max="36" width="9.140625" style="58"/>
    <col min="37" max="37" width="9.28515625" style="58" customWidth="1"/>
    <col min="38" max="39" width="9.140625" style="58" customWidth="1"/>
    <col min="40" max="16384" width="9.140625" style="58"/>
  </cols>
  <sheetData>
    <row r="1" spans="1:39" ht="33" customHeight="1">
      <c r="A1" s="151" t="s">
        <v>115</v>
      </c>
      <c r="B1" s="151"/>
      <c r="C1" s="151"/>
      <c r="D1" s="151"/>
      <c r="E1" s="151"/>
      <c r="F1" s="151"/>
      <c r="G1" s="151"/>
      <c r="H1" s="151"/>
    </row>
    <row r="3" spans="1:39" ht="18" customHeight="1" thickBot="1">
      <c r="A3" s="159" t="s">
        <v>98</v>
      </c>
      <c r="B3" s="159"/>
      <c r="C3" s="159"/>
      <c r="D3" s="159"/>
      <c r="E3" s="159"/>
      <c r="F3" s="159"/>
      <c r="G3" s="159"/>
    </row>
    <row r="4" spans="1:39" ht="14.25" customHeight="1" thickBot="1">
      <c r="A4" s="92" t="s">
        <v>87</v>
      </c>
      <c r="B4" s="91" t="s">
        <v>86</v>
      </c>
      <c r="C4" s="90" t="s">
        <v>114</v>
      </c>
      <c r="D4" s="89" t="s">
        <v>84</v>
      </c>
      <c r="E4" s="121"/>
      <c r="F4" s="122"/>
      <c r="G4" s="152" t="s">
        <v>113</v>
      </c>
      <c r="H4" s="121"/>
      <c r="I4" s="58"/>
      <c r="K4" s="58" t="s">
        <v>112</v>
      </c>
      <c r="L4" s="59"/>
      <c r="M4" s="59"/>
      <c r="N4" s="61"/>
      <c r="AL4" s="58" t="s">
        <v>77</v>
      </c>
      <c r="AM4" s="58" t="s">
        <v>111</v>
      </c>
    </row>
    <row r="5" spans="1:39" s="64" customFormat="1" ht="9.9499999999999993" customHeight="1" thickBot="1">
      <c r="A5" s="119" t="s">
        <v>121</v>
      </c>
      <c r="B5" s="84" t="s">
        <v>77</v>
      </c>
      <c r="C5" s="110">
        <f>5025052936-377650509-13996048</f>
        <v>4633406379</v>
      </c>
      <c r="D5" s="109">
        <f>IF(B5="taxable",(C5*$I$20*10.66/1000)+(C5*($G$6-10.66)/1000),0)</f>
        <v>48142255.204931952</v>
      </c>
      <c r="F5" s="82"/>
      <c r="G5" s="153"/>
      <c r="I5" s="120"/>
      <c r="J5" s="102" t="s">
        <v>110</v>
      </c>
      <c r="K5" s="102" t="s">
        <v>109</v>
      </c>
      <c r="L5" s="102" t="s">
        <v>108</v>
      </c>
      <c r="M5" s="102" t="s">
        <v>107</v>
      </c>
      <c r="N5" s="102" t="s">
        <v>106</v>
      </c>
      <c r="R5" s="65"/>
      <c r="S5" s="66"/>
      <c r="U5" s="66"/>
      <c r="W5" s="66"/>
      <c r="X5" s="66"/>
      <c r="Z5" s="65"/>
      <c r="AA5" s="65"/>
      <c r="AL5" s="64" t="s">
        <v>37</v>
      </c>
      <c r="AM5" s="64" t="s">
        <v>105</v>
      </c>
    </row>
    <row r="6" spans="1:39" s="64" customFormat="1" ht="9.9499999999999993" customHeight="1">
      <c r="A6" s="119" t="s">
        <v>122</v>
      </c>
      <c r="B6" s="75" t="s">
        <v>77</v>
      </c>
      <c r="C6" s="110">
        <f>452476373-16846550-64344779</f>
        <v>371285044</v>
      </c>
      <c r="D6" s="109">
        <f>IF(B6="taxable",(C6*$I$20*10.66/1000)+(C6*($G$6-10.66)/1000),0)</f>
        <v>3857744.7950680582</v>
      </c>
      <c r="F6" s="82"/>
      <c r="G6" s="154">
        <v>10.66</v>
      </c>
      <c r="I6" s="118" t="s">
        <v>104</v>
      </c>
      <c r="J6" s="117">
        <v>33589863.658778116</v>
      </c>
      <c r="K6" s="113">
        <v>6.7</v>
      </c>
      <c r="L6" s="116">
        <f>J6/(K6/1000)</f>
        <v>5013412486.3847933</v>
      </c>
      <c r="M6" s="113">
        <f>G6-K10+K6</f>
        <v>6.7</v>
      </c>
      <c r="N6" s="112">
        <f>L6*M6/1000</f>
        <v>33589863.658778116</v>
      </c>
      <c r="R6" s="65"/>
      <c r="S6" s="66"/>
      <c r="U6" s="66"/>
      <c r="W6" s="66"/>
      <c r="X6" s="66"/>
      <c r="Z6" s="65"/>
      <c r="AA6" s="65"/>
    </row>
    <row r="7" spans="1:39" s="64" customFormat="1" ht="9.9499999999999993" customHeight="1" thickBot="1">
      <c r="A7" s="73" t="s">
        <v>119</v>
      </c>
      <c r="B7" s="75" t="s">
        <v>37</v>
      </c>
      <c r="C7" s="110">
        <v>154241082</v>
      </c>
      <c r="D7" s="109">
        <f>IF(B7="taxable",(C7*$I$20*10.66/1000)+(C7*($G$6-10.66)/1000),0)</f>
        <v>0</v>
      </c>
      <c r="F7" s="82"/>
      <c r="G7" s="155"/>
      <c r="I7" s="118" t="s">
        <v>102</v>
      </c>
      <c r="J7" s="117">
        <v>5997824.0011225995</v>
      </c>
      <c r="K7" s="113">
        <v>1.2</v>
      </c>
      <c r="L7" s="116">
        <f>J7/(K7/1000)</f>
        <v>4998186667.6021671</v>
      </c>
      <c r="M7" s="113">
        <v>1.2</v>
      </c>
      <c r="N7" s="112">
        <f>L7*M7/1000</f>
        <v>5997824.0011226004</v>
      </c>
      <c r="R7" s="65"/>
      <c r="S7" s="66"/>
      <c r="U7" s="66"/>
      <c r="W7" s="66"/>
      <c r="X7" s="66"/>
      <c r="Z7" s="65"/>
      <c r="AA7" s="65"/>
      <c r="AB7" s="74"/>
    </row>
    <row r="8" spans="1:39" s="64" customFormat="1" ht="9.9499999999999993" customHeight="1">
      <c r="A8" s="73" t="s">
        <v>120</v>
      </c>
      <c r="B8" s="75" t="s">
        <v>37</v>
      </c>
      <c r="C8" s="110">
        <v>87861893</v>
      </c>
      <c r="D8" s="109">
        <f>IF(B8="taxable",(C8*$I$20*10.66/1000)+(C8*($G$6-10.66)/1000),0)</f>
        <v>0</v>
      </c>
      <c r="F8" s="82"/>
      <c r="G8" s="81"/>
      <c r="I8" s="118" t="s">
        <v>100</v>
      </c>
      <c r="J8" s="117">
        <v>11025988.529009718</v>
      </c>
      <c r="K8" s="113">
        <v>2.4500000000000002</v>
      </c>
      <c r="L8" s="116">
        <f>J8/(K8/1000)</f>
        <v>4500403481.2284555</v>
      </c>
      <c r="M8" s="113">
        <v>2.4500000000000002</v>
      </c>
      <c r="N8" s="112">
        <f>L8*M8/1000</f>
        <v>11025988.529009717</v>
      </c>
      <c r="R8" s="65"/>
      <c r="S8" s="66"/>
      <c r="U8" s="65"/>
      <c r="W8" s="66"/>
      <c r="X8" s="66"/>
      <c r="Z8" s="65"/>
      <c r="AA8" s="65"/>
      <c r="AB8" s="74"/>
    </row>
    <row r="9" spans="1:39" s="64" customFormat="1" ht="9.9499999999999993" customHeight="1">
      <c r="A9" s="73" t="s">
        <v>117</v>
      </c>
      <c r="B9" s="75" t="s">
        <v>37</v>
      </c>
      <c r="C9" s="110">
        <v>66461067</v>
      </c>
      <c r="D9" s="109">
        <f>IF(B9="taxable",(C9*$I$20*10.66/1000)+(C9*($G$6-10.66)/1000),0)</f>
        <v>0</v>
      </c>
      <c r="E9" s="101"/>
      <c r="F9" s="82"/>
      <c r="G9" s="153" t="s">
        <v>98</v>
      </c>
      <c r="H9" s="101"/>
      <c r="I9" s="118" t="s">
        <v>97</v>
      </c>
      <c r="J9" s="117">
        <v>1386323.8110895702</v>
      </c>
      <c r="K9" s="113">
        <v>0.31</v>
      </c>
      <c r="L9" s="116">
        <f>J9/(K9/1000)</f>
        <v>4472012293.8373232</v>
      </c>
      <c r="M9" s="113">
        <v>0.31</v>
      </c>
      <c r="N9" s="112">
        <f>L9*M9/1000</f>
        <v>1386323.8110895702</v>
      </c>
      <c r="R9" s="65"/>
      <c r="S9" s="66"/>
      <c r="U9" s="66"/>
      <c r="W9" s="66"/>
      <c r="X9" s="66"/>
      <c r="Z9" s="65"/>
      <c r="AA9" s="65"/>
      <c r="AB9" s="74"/>
    </row>
    <row r="10" spans="1:39" s="64" customFormat="1" ht="9.9499999999999993" customHeight="1">
      <c r="A10" s="73" t="s">
        <v>103</v>
      </c>
      <c r="B10" s="75" t="s">
        <v>37</v>
      </c>
      <c r="C10" s="110">
        <v>48763017</v>
      </c>
      <c r="D10" s="109">
        <f>IF(B10="taxable",(C10*$I$20*10.66/1000)+(C10*($G$6-10.66)/1000),0)</f>
        <v>0</v>
      </c>
      <c r="F10" s="82"/>
      <c r="G10" s="153"/>
      <c r="I10" s="115"/>
      <c r="J10" s="114">
        <f>SUM(J6:J9)</f>
        <v>52000000.000000007</v>
      </c>
      <c r="K10" s="113">
        <v>10.66</v>
      </c>
      <c r="L10" s="114"/>
      <c r="M10" s="113">
        <f>SUM(M6:M9)</f>
        <v>10.660000000000002</v>
      </c>
      <c r="N10" s="112">
        <f>SUM(N6:N9)</f>
        <v>52000000</v>
      </c>
      <c r="R10" s="65"/>
      <c r="S10" s="66"/>
      <c r="U10" s="66"/>
      <c r="W10" s="66"/>
      <c r="X10" s="66"/>
      <c r="Z10" s="65"/>
      <c r="AA10" s="65"/>
      <c r="AB10" s="74"/>
    </row>
    <row r="11" spans="1:39" s="64" customFormat="1" ht="9.9499999999999993" customHeight="1">
      <c r="A11" s="73" t="s">
        <v>118</v>
      </c>
      <c r="B11" s="75" t="s">
        <v>37</v>
      </c>
      <c r="C11" s="110">
        <v>24060177</v>
      </c>
      <c r="D11" s="109">
        <f>IF(B11="taxable",(C11*$I$20*10.66/1000)+(C11*($G$6-10.66)/1000),0)</f>
        <v>0</v>
      </c>
      <c r="F11" s="175" t="s">
        <v>45</v>
      </c>
      <c r="G11" s="156">
        <v>52000000</v>
      </c>
      <c r="N11" s="65"/>
      <c r="P11" s="65"/>
      <c r="Q11" s="69"/>
      <c r="R11" s="65"/>
      <c r="S11" s="66"/>
      <c r="U11" s="66"/>
      <c r="W11" s="66"/>
      <c r="X11" s="66"/>
      <c r="Z11" s="65"/>
      <c r="AA11" s="65"/>
      <c r="AB11" s="74"/>
    </row>
    <row r="12" spans="1:39" s="64" customFormat="1" ht="9.9499999999999993" customHeight="1">
      <c r="A12" s="73" t="s">
        <v>101</v>
      </c>
      <c r="B12" s="75" t="s">
        <v>37</v>
      </c>
      <c r="C12" s="110">
        <v>13807348</v>
      </c>
      <c r="D12" s="109">
        <f>IF(B12="taxable",(C12*$I$20*10.66/1000)+(C12*($G$6-10.66)/1000),0)</f>
        <v>0</v>
      </c>
      <c r="F12" s="175"/>
      <c r="G12" s="156"/>
      <c r="N12" s="65"/>
      <c r="P12" s="65"/>
      <c r="Q12" s="69"/>
      <c r="R12" s="65"/>
      <c r="S12" s="66"/>
      <c r="U12" s="66"/>
      <c r="W12" s="66"/>
      <c r="X12" s="66"/>
      <c r="Z12" s="65"/>
      <c r="AA12" s="65"/>
      <c r="AB12" s="74"/>
    </row>
    <row r="13" spans="1:39" s="64" customFormat="1" ht="9.9499999999999993" customHeight="1">
      <c r="A13" s="73" t="s">
        <v>99</v>
      </c>
      <c r="B13" s="75" t="s">
        <v>37</v>
      </c>
      <c r="C13" s="110">
        <v>9204978</v>
      </c>
      <c r="D13" s="109">
        <f>IF(B13="taxable",(C13*$I$20*10.66/1000)+(C13*($G$6-10.66)/1000),0)</f>
        <v>0</v>
      </c>
      <c r="F13" s="160" t="s">
        <v>42</v>
      </c>
      <c r="G13" s="156">
        <f>SUM(D5:D16)</f>
        <v>52000000.000000007</v>
      </c>
      <c r="N13" s="65"/>
      <c r="P13" s="65"/>
      <c r="Q13" s="69"/>
      <c r="R13" s="65"/>
      <c r="S13" s="66"/>
      <c r="U13" s="66"/>
      <c r="W13" s="66"/>
      <c r="X13" s="66"/>
      <c r="Z13" s="65"/>
      <c r="AA13" s="65"/>
      <c r="AB13" s="74"/>
    </row>
    <row r="14" spans="1:39" s="64" customFormat="1" ht="9.9499999999999993" customHeight="1" thickBot="1">
      <c r="A14" s="73" t="s">
        <v>96</v>
      </c>
      <c r="B14" s="75" t="s">
        <v>37</v>
      </c>
      <c r="C14" s="110">
        <v>4043408</v>
      </c>
      <c r="D14" s="109">
        <f>IF(B14="taxable",(C14*$I$20*10.66/1000)+(C14*($G$6-10.66)/1000),0)</f>
        <v>0</v>
      </c>
      <c r="F14" s="160"/>
      <c r="G14" s="156"/>
      <c r="N14" s="65"/>
      <c r="P14" s="65"/>
      <c r="Q14" s="69"/>
      <c r="R14" s="65"/>
      <c r="S14" s="66"/>
      <c r="U14" s="66"/>
      <c r="W14" s="66"/>
      <c r="X14" s="66"/>
      <c r="Z14" s="65"/>
      <c r="AA14" s="65"/>
      <c r="AB14" s="74"/>
    </row>
    <row r="15" spans="1:39" s="64" customFormat="1" ht="9.9499999999999993" customHeight="1">
      <c r="A15" s="73" t="s">
        <v>95</v>
      </c>
      <c r="B15" s="75" t="s">
        <v>37</v>
      </c>
      <c r="C15" s="110">
        <v>2333376</v>
      </c>
      <c r="D15" s="109">
        <f>IF(B15="taxable",(C15*$I$20*10.66/1000)+(C15*($G$6-10.66)/1000),0)</f>
        <v>0</v>
      </c>
      <c r="F15" s="161" t="s">
        <v>39</v>
      </c>
      <c r="G15" s="163">
        <f>G13-G11</f>
        <v>0</v>
      </c>
      <c r="N15" s="65"/>
      <c r="P15" s="65"/>
      <c r="Q15" s="69"/>
      <c r="R15" s="65"/>
      <c r="S15" s="66"/>
      <c r="U15" s="66"/>
      <c r="W15" s="66"/>
      <c r="X15" s="66"/>
      <c r="Z15" s="65"/>
      <c r="AA15" s="65"/>
      <c r="AB15" s="74"/>
    </row>
    <row r="16" spans="1:39" s="64" customFormat="1" ht="9.9499999999999993" customHeight="1" thickBot="1">
      <c r="A16" s="73" t="s">
        <v>94</v>
      </c>
      <c r="B16" s="72" t="s">
        <v>37</v>
      </c>
      <c r="C16" s="110">
        <v>849700</v>
      </c>
      <c r="D16" s="109">
        <f>IF(B16="taxable",(C16*$I$20*10.66/1000)+(C16*($G$6-10.66)/1000),0)</f>
        <v>0</v>
      </c>
      <c r="F16" s="162"/>
      <c r="G16" s="164"/>
      <c r="N16" s="65"/>
      <c r="P16" s="65"/>
      <c r="Q16" s="69"/>
      <c r="R16" s="65"/>
      <c r="S16" s="66"/>
      <c r="U16" s="66"/>
      <c r="W16" s="66"/>
      <c r="X16" s="66"/>
      <c r="Z16" s="65"/>
      <c r="AA16" s="65"/>
      <c r="AB16" s="74"/>
    </row>
    <row r="17" spans="1:28" s="64" customFormat="1" ht="9.9499999999999993" customHeight="1">
      <c r="A17" s="73"/>
      <c r="B17" s="111"/>
      <c r="C17" s="110"/>
      <c r="D17" s="109"/>
      <c r="N17" s="65"/>
      <c r="P17" s="65"/>
      <c r="Q17" s="69"/>
      <c r="R17" s="65"/>
      <c r="S17" s="66"/>
      <c r="U17" s="66"/>
      <c r="W17" s="66"/>
      <c r="X17" s="66"/>
      <c r="Z17" s="65"/>
      <c r="AA17" s="65"/>
      <c r="AB17" s="74"/>
    </row>
    <row r="18" spans="1:28" s="64" customFormat="1" ht="9.9499999999999993" customHeight="1" thickBot="1">
      <c r="A18" s="73"/>
      <c r="B18" s="111"/>
      <c r="C18" s="110"/>
      <c r="D18" s="109"/>
      <c r="N18" s="65"/>
      <c r="P18" s="65"/>
      <c r="Q18" s="69"/>
      <c r="R18" s="65"/>
      <c r="S18" s="66"/>
      <c r="U18" s="66"/>
      <c r="W18" s="66"/>
      <c r="X18" s="66"/>
      <c r="Z18" s="65"/>
      <c r="AA18" s="65"/>
      <c r="AB18" s="74"/>
    </row>
    <row r="19" spans="1:28" s="64" customFormat="1" ht="9.9499999999999993" customHeight="1">
      <c r="A19" s="108"/>
      <c r="B19" s="107"/>
      <c r="C19" s="106"/>
      <c r="D19" s="105"/>
      <c r="E19" s="101"/>
      <c r="H19" s="101"/>
      <c r="I19" s="104" t="s">
        <v>93</v>
      </c>
      <c r="N19" s="65"/>
      <c r="P19" s="65"/>
      <c r="Q19" s="69"/>
      <c r="R19" s="65"/>
      <c r="S19" s="66"/>
      <c r="U19" s="66"/>
      <c r="W19" s="66"/>
      <c r="X19" s="66"/>
      <c r="Z19" s="65"/>
      <c r="AA19" s="65"/>
      <c r="AB19" s="74"/>
    </row>
    <row r="20" spans="1:28" s="64" customFormat="1" ht="9.9499999999999993" customHeight="1" thickBot="1">
      <c r="B20" s="79"/>
      <c r="C20" s="103"/>
      <c r="D20" s="102"/>
      <c r="E20" s="101"/>
      <c r="H20" s="101"/>
      <c r="I20" s="100">
        <v>0.97469521458801944</v>
      </c>
      <c r="N20" s="65"/>
      <c r="P20" s="65"/>
      <c r="Q20" s="69"/>
      <c r="R20" s="65"/>
      <c r="S20" s="66"/>
      <c r="U20" s="66"/>
      <c r="W20" s="66"/>
      <c r="X20" s="66"/>
      <c r="Z20" s="65"/>
      <c r="AA20" s="65"/>
      <c r="AB20" s="74"/>
    </row>
    <row r="21" spans="1:28" s="64" customFormat="1" ht="9.9499999999999993" customHeight="1">
      <c r="A21" s="80"/>
      <c r="B21" s="80"/>
      <c r="C21" s="80"/>
      <c r="D21" s="80"/>
      <c r="I21" s="99"/>
      <c r="J21" s="98"/>
      <c r="K21" s="97" t="s">
        <v>92</v>
      </c>
      <c r="L21" s="96">
        <f>(50000000/47891038.5)-1</f>
        <v>4.4036662516725444E-2</v>
      </c>
      <c r="O21" s="65"/>
      <c r="P21" s="65"/>
      <c r="Q21" s="69"/>
      <c r="R21" s="65"/>
      <c r="S21" s="66"/>
      <c r="U21" s="66"/>
      <c r="W21" s="66"/>
      <c r="X21" s="66"/>
      <c r="Z21" s="65"/>
      <c r="AA21" s="65"/>
      <c r="AB21" s="74"/>
    </row>
    <row r="22" spans="1:28" s="64" customFormat="1" ht="19.5" customHeight="1">
      <c r="A22" s="159" t="s">
        <v>62</v>
      </c>
      <c r="B22" s="159"/>
      <c r="C22" s="159"/>
      <c r="D22" s="159"/>
      <c r="E22" s="159"/>
      <c r="F22" s="159"/>
      <c r="G22" s="159"/>
      <c r="I22" s="158" t="s">
        <v>91</v>
      </c>
      <c r="J22" s="158"/>
      <c r="K22" s="158" t="s">
        <v>90</v>
      </c>
      <c r="L22" s="158"/>
      <c r="M22" s="158" t="s">
        <v>89</v>
      </c>
      <c r="N22" s="158"/>
      <c r="O22" s="158" t="s">
        <v>88</v>
      </c>
      <c r="P22" s="158"/>
      <c r="Q22" s="95"/>
      <c r="R22" s="94"/>
      <c r="S22" s="93"/>
      <c r="T22" s="93"/>
      <c r="U22" s="66"/>
      <c r="W22" s="66"/>
      <c r="X22" s="66"/>
      <c r="Z22" s="65"/>
      <c r="AA22" s="65"/>
      <c r="AB22" s="74"/>
    </row>
    <row r="23" spans="1:28" s="64" customFormat="1" ht="13.5" customHeight="1" thickBot="1">
      <c r="A23" s="92" t="s">
        <v>87</v>
      </c>
      <c r="B23" s="91" t="s">
        <v>86</v>
      </c>
      <c r="C23" s="90" t="s">
        <v>85</v>
      </c>
      <c r="D23" s="89" t="s">
        <v>84</v>
      </c>
      <c r="F23" s="80"/>
      <c r="G23" s="80"/>
      <c r="H23" s="88"/>
      <c r="I23" s="86" t="s">
        <v>85</v>
      </c>
      <c r="J23" s="86" t="s">
        <v>84</v>
      </c>
      <c r="K23" s="87" t="s">
        <v>85</v>
      </c>
      <c r="L23" s="86" t="s">
        <v>84</v>
      </c>
      <c r="M23" s="87" t="s">
        <v>85</v>
      </c>
      <c r="N23" s="86" t="s">
        <v>84</v>
      </c>
      <c r="O23" s="87" t="s">
        <v>85</v>
      </c>
      <c r="P23" s="86" t="s">
        <v>84</v>
      </c>
      <c r="Q23" s="85" t="s">
        <v>83</v>
      </c>
      <c r="R23" s="85" t="s">
        <v>82</v>
      </c>
      <c r="T23" s="65" t="s">
        <v>81</v>
      </c>
      <c r="U23" s="66"/>
      <c r="W23" s="66"/>
      <c r="X23" s="66"/>
      <c r="Z23" s="65"/>
      <c r="AA23" s="65"/>
      <c r="AB23" s="74"/>
    </row>
    <row r="24" spans="1:28" s="64" customFormat="1" ht="9.9499999999999993" customHeight="1">
      <c r="A24" s="73" t="s">
        <v>80</v>
      </c>
      <c r="B24" s="84" t="s">
        <v>77</v>
      </c>
      <c r="C24" s="71">
        <f t="shared" ref="C24:C55" si="0">Q24*(1+$L$21)</f>
        <v>120820547.66885042</v>
      </c>
      <c r="D24" s="70">
        <f t="shared" ref="D24:D55" si="1">R24*(1+$L$21)</f>
        <v>6041027.383442522</v>
      </c>
      <c r="F24" s="83"/>
      <c r="G24" s="152" t="s">
        <v>79</v>
      </c>
      <c r="H24" s="79"/>
      <c r="I24" s="69">
        <v>25348603</v>
      </c>
      <c r="J24" s="69">
        <f t="shared" ref="J24:J55" si="2">IF(B24="Taxable",I24*$G$26, 0)</f>
        <v>1267430.1500000001</v>
      </c>
      <c r="K24" s="69">
        <v>29147364</v>
      </c>
      <c r="L24" s="69">
        <f t="shared" ref="L24:L55" si="3">IF(B24="Taxable",K24*$G$28, 0)</f>
        <v>1457368.2000000002</v>
      </c>
      <c r="M24" s="66">
        <v>30624539</v>
      </c>
      <c r="N24" s="69">
        <f t="shared" ref="N24:N55" si="4">IF(B24="Taxable",M24*$G$30, 0)</f>
        <v>1531226.9500000002</v>
      </c>
      <c r="O24" s="66">
        <v>30603924</v>
      </c>
      <c r="P24" s="69">
        <f t="shared" ref="P24:P55" si="5">IF(B24="Taxable",O24*$G$32, 0)</f>
        <v>1530196.2000000002</v>
      </c>
      <c r="Q24" s="66">
        <f t="shared" ref="Q24:Q55" si="6">SUM(O24,M24,K24,I24)</f>
        <v>115724430</v>
      </c>
      <c r="R24" s="66">
        <f t="shared" ref="R24:R55" si="7">SUM(P24,N24,L24,J24)</f>
        <v>5786221.5000000009</v>
      </c>
      <c r="S24" s="66"/>
      <c r="T24" s="69">
        <v>115724430</v>
      </c>
      <c r="U24" s="66"/>
      <c r="W24" s="66"/>
      <c r="X24" s="66"/>
      <c r="Z24" s="65"/>
      <c r="AA24" s="65"/>
      <c r="AB24" s="74"/>
    </row>
    <row r="25" spans="1:28" s="64" customFormat="1" ht="9.9499999999999993" customHeight="1" thickBot="1">
      <c r="A25" s="73" t="s">
        <v>78</v>
      </c>
      <c r="B25" s="75" t="s">
        <v>77</v>
      </c>
      <c r="C25" s="71">
        <f t="shared" si="0"/>
        <v>879179452.3311497</v>
      </c>
      <c r="D25" s="70">
        <f t="shared" si="1"/>
        <v>43958972.616557486</v>
      </c>
      <c r="F25" s="82"/>
      <c r="G25" s="153"/>
      <c r="H25" s="63"/>
      <c r="I25" s="69">
        <v>146517300</v>
      </c>
      <c r="J25" s="69">
        <f t="shared" si="2"/>
        <v>7325865</v>
      </c>
      <c r="K25" s="69">
        <v>236473760</v>
      </c>
      <c r="L25" s="69">
        <f t="shared" si="3"/>
        <v>11823688</v>
      </c>
      <c r="M25" s="66">
        <v>294175600</v>
      </c>
      <c r="N25" s="69">
        <f t="shared" si="4"/>
        <v>14708780</v>
      </c>
      <c r="O25" s="66">
        <v>164929680</v>
      </c>
      <c r="P25" s="69">
        <f t="shared" si="5"/>
        <v>8246484</v>
      </c>
      <c r="Q25" s="66">
        <f t="shared" si="6"/>
        <v>842096340</v>
      </c>
      <c r="R25" s="66">
        <f t="shared" si="7"/>
        <v>42104817</v>
      </c>
      <c r="S25" s="66"/>
      <c r="T25" s="69">
        <v>842096340</v>
      </c>
      <c r="U25" s="66"/>
      <c r="W25" s="66"/>
      <c r="X25" s="66"/>
      <c r="Z25" s="65"/>
      <c r="AA25" s="65"/>
      <c r="AB25" s="74"/>
    </row>
    <row r="26" spans="1:28" s="64" customFormat="1" ht="9.9499999999999993" customHeight="1">
      <c r="A26" s="73" t="s">
        <v>76</v>
      </c>
      <c r="B26" s="75" t="s">
        <v>37</v>
      </c>
      <c r="C26" s="71">
        <f t="shared" si="0"/>
        <v>525918921.50135773</v>
      </c>
      <c r="D26" s="70">
        <f t="shared" si="1"/>
        <v>0</v>
      </c>
      <c r="F26" s="157" t="s">
        <v>75</v>
      </c>
      <c r="G26" s="165">
        <v>0.05</v>
      </c>
      <c r="H26" s="63"/>
      <c r="I26" s="69">
        <f>$T26*SUM(I$24:I$25)/SUM($Q$24:$Q$25)</f>
        <v>90387530.348616958</v>
      </c>
      <c r="J26" s="69">
        <f t="shared" si="2"/>
        <v>0</v>
      </c>
      <c r="K26" s="69">
        <f>$T26*SUM(K$24:K$25)/SUM($Q$24:$Q$25)</f>
        <v>139695175.06205839</v>
      </c>
      <c r="L26" s="69">
        <f t="shared" si="3"/>
        <v>0</v>
      </c>
      <c r="M26" s="69">
        <f>$T26*SUM(M$24:M$25)/SUM($Q$24:$Q$25)</f>
        <v>170818538.80637106</v>
      </c>
      <c r="N26" s="69">
        <f t="shared" si="4"/>
        <v>0</v>
      </c>
      <c r="O26" s="69">
        <f>$T26*SUM(O$24:O$25)/SUM($Q$24:$Q$25)</f>
        <v>102834822.13295357</v>
      </c>
      <c r="P26" s="69">
        <f t="shared" si="5"/>
        <v>0</v>
      </c>
      <c r="Q26" s="66">
        <f t="shared" si="6"/>
        <v>503736066.34999996</v>
      </c>
      <c r="R26" s="66">
        <f t="shared" si="7"/>
        <v>0</v>
      </c>
      <c r="S26" s="66"/>
      <c r="T26" s="69">
        <v>503736066.34999996</v>
      </c>
      <c r="U26" s="66"/>
      <c r="W26" s="66"/>
      <c r="X26" s="66"/>
      <c r="Z26" s="65"/>
      <c r="AA26" s="65"/>
      <c r="AB26" s="74"/>
    </row>
    <row r="27" spans="1:28" s="64" customFormat="1" ht="9.9499999999999993" customHeight="1">
      <c r="A27" s="73" t="s">
        <v>74</v>
      </c>
      <c r="B27" s="75" t="s">
        <v>37</v>
      </c>
      <c r="C27" s="71">
        <f t="shared" si="0"/>
        <v>221215689.89467624</v>
      </c>
      <c r="D27" s="70">
        <f t="shared" si="1"/>
        <v>0</v>
      </c>
      <c r="F27" s="157"/>
      <c r="G27" s="166"/>
      <c r="H27" s="63"/>
      <c r="I27" s="69">
        <f>$T27*SUM(I$24:I$25)/SUM($Q$24:$Q$25)</f>
        <v>38019434.301516503</v>
      </c>
      <c r="J27" s="69">
        <f t="shared" si="2"/>
        <v>0</v>
      </c>
      <c r="K27" s="69">
        <f>$T27*SUM(K$24:K$25)/SUM($Q$24:$Q$25)</f>
        <v>58759560.196259342</v>
      </c>
      <c r="L27" s="69">
        <f t="shared" si="3"/>
        <v>0</v>
      </c>
      <c r="M27" s="69">
        <f>$T27*SUM(M$24:M$25)/SUM($Q$24:$Q$25)</f>
        <v>71850886.826771736</v>
      </c>
      <c r="N27" s="69">
        <f t="shared" si="4"/>
        <v>0</v>
      </c>
      <c r="O27" s="69">
        <f>$T27*SUM(O$24:O$25)/SUM($Q$24:$Q$25)</f>
        <v>43255101.10645242</v>
      </c>
      <c r="P27" s="69">
        <f t="shared" si="5"/>
        <v>0</v>
      </c>
      <c r="Q27" s="66">
        <f t="shared" si="6"/>
        <v>211884982.43099999</v>
      </c>
      <c r="R27" s="66">
        <f t="shared" si="7"/>
        <v>0</v>
      </c>
      <c r="S27" s="66"/>
      <c r="T27" s="69">
        <v>211884982.43099999</v>
      </c>
      <c r="U27" s="66"/>
      <c r="W27" s="66"/>
      <c r="X27" s="66"/>
      <c r="Z27" s="65"/>
      <c r="AA27" s="65"/>
      <c r="AB27" s="74"/>
    </row>
    <row r="28" spans="1:28" s="64" customFormat="1" ht="9.9499999999999993" customHeight="1">
      <c r="A28" s="73" t="s">
        <v>73</v>
      </c>
      <c r="B28" s="75" t="s">
        <v>37</v>
      </c>
      <c r="C28" s="71">
        <f t="shared" si="0"/>
        <v>157078481.00850853</v>
      </c>
      <c r="D28" s="70">
        <f t="shared" si="1"/>
        <v>0</v>
      </c>
      <c r="F28" s="157" t="s">
        <v>72</v>
      </c>
      <c r="G28" s="166">
        <v>0.05</v>
      </c>
      <c r="H28" s="63"/>
      <c r="I28" s="69">
        <f t="shared" ref="I28:I36" si="8">$T29*SUM(I$24:I$25)/SUM($Q$24:$Q$25)</f>
        <v>26996434.980395667</v>
      </c>
      <c r="J28" s="69">
        <f t="shared" si="2"/>
        <v>0</v>
      </c>
      <c r="K28" s="69">
        <f t="shared" ref="K28:K36" si="9">$T29*SUM(K$24:K$25)/SUM($Q$24:$Q$25)</f>
        <v>41723362.681692682</v>
      </c>
      <c r="L28" s="69">
        <f t="shared" si="3"/>
        <v>0</v>
      </c>
      <c r="M28" s="69">
        <f t="shared" ref="M28:M36" si="10">$T29*SUM(M$24:M$25)/SUM($Q$24:$Q$25)</f>
        <v>51019112.465472423</v>
      </c>
      <c r="N28" s="69">
        <f t="shared" si="4"/>
        <v>0</v>
      </c>
      <c r="O28" s="69">
        <f t="shared" ref="O28:O36" si="11">$T29*SUM(O$24:O$25)/SUM($Q$24:$Q$25)</f>
        <v>30714121.502439223</v>
      </c>
      <c r="P28" s="69">
        <f t="shared" si="5"/>
        <v>0</v>
      </c>
      <c r="Q28" s="66">
        <f t="shared" si="6"/>
        <v>150453031.63</v>
      </c>
      <c r="R28" s="66">
        <f t="shared" si="7"/>
        <v>0</v>
      </c>
      <c r="S28" s="66"/>
      <c r="T28" s="69">
        <v>202863539.34</v>
      </c>
      <c r="U28" s="66"/>
      <c r="W28" s="66"/>
      <c r="X28" s="66"/>
      <c r="Z28" s="65"/>
      <c r="AA28" s="65"/>
      <c r="AB28" s="74"/>
    </row>
    <row r="29" spans="1:28" s="64" customFormat="1" ht="9.9499999999999993" customHeight="1">
      <c r="A29" s="73" t="s">
        <v>71</v>
      </c>
      <c r="B29" s="75" t="s">
        <v>37</v>
      </c>
      <c r="C29" s="71">
        <f t="shared" si="0"/>
        <v>79898938.107178435</v>
      </c>
      <c r="D29" s="70">
        <f t="shared" si="1"/>
        <v>0</v>
      </c>
      <c r="F29" s="157"/>
      <c r="G29" s="166"/>
      <c r="H29" s="63"/>
      <c r="I29" s="69">
        <f t="shared" si="8"/>
        <v>13731903.146531332</v>
      </c>
      <c r="J29" s="69">
        <f t="shared" si="2"/>
        <v>0</v>
      </c>
      <c r="K29" s="69">
        <f t="shared" si="9"/>
        <v>21222845.746435165</v>
      </c>
      <c r="L29" s="69">
        <f t="shared" si="3"/>
        <v>0</v>
      </c>
      <c r="M29" s="69">
        <f t="shared" si="10"/>
        <v>25951186.203163952</v>
      </c>
      <c r="N29" s="69">
        <f t="shared" si="4"/>
        <v>0</v>
      </c>
      <c r="O29" s="69">
        <f t="shared" si="11"/>
        <v>15622927.323869538</v>
      </c>
      <c r="P29" s="69">
        <f t="shared" si="5"/>
        <v>0</v>
      </c>
      <c r="Q29" s="66">
        <f t="shared" si="6"/>
        <v>76528862.419999987</v>
      </c>
      <c r="R29" s="66">
        <f t="shared" si="7"/>
        <v>0</v>
      </c>
      <c r="S29" s="66"/>
      <c r="T29" s="69">
        <v>150453031.63</v>
      </c>
      <c r="U29" s="66"/>
      <c r="W29" s="66"/>
      <c r="X29" s="66"/>
      <c r="Z29" s="65"/>
      <c r="AA29" s="65"/>
      <c r="AB29" s="74"/>
    </row>
    <row r="30" spans="1:28" s="64" customFormat="1" ht="9.9499999999999993" customHeight="1">
      <c r="A30" s="73" t="s">
        <v>70</v>
      </c>
      <c r="B30" s="75" t="s">
        <v>37</v>
      </c>
      <c r="C30" s="71">
        <f t="shared" si="0"/>
        <v>68710725.546283588</v>
      </c>
      <c r="D30" s="70">
        <f t="shared" si="1"/>
        <v>0</v>
      </c>
      <c r="F30" s="157" t="s">
        <v>69</v>
      </c>
      <c r="G30" s="166">
        <v>0.05</v>
      </c>
      <c r="H30" s="63"/>
      <c r="I30" s="69">
        <f t="shared" si="8"/>
        <v>11809030.891797194</v>
      </c>
      <c r="J30" s="69">
        <f t="shared" si="2"/>
        <v>0</v>
      </c>
      <c r="K30" s="69">
        <f t="shared" si="9"/>
        <v>18251020.150459357</v>
      </c>
      <c r="L30" s="69">
        <f t="shared" si="3"/>
        <v>0</v>
      </c>
      <c r="M30" s="69">
        <f t="shared" si="10"/>
        <v>22317253.208223756</v>
      </c>
      <c r="N30" s="69">
        <f t="shared" si="4"/>
        <v>0</v>
      </c>
      <c r="O30" s="69">
        <f t="shared" si="11"/>
        <v>13435255.799519697</v>
      </c>
      <c r="P30" s="69">
        <f t="shared" si="5"/>
        <v>0</v>
      </c>
      <c r="Q30" s="66">
        <f t="shared" si="6"/>
        <v>65812560.050000004</v>
      </c>
      <c r="R30" s="66">
        <f t="shared" si="7"/>
        <v>0</v>
      </c>
      <c r="S30" s="66"/>
      <c r="T30" s="69">
        <v>76528862.419999987</v>
      </c>
      <c r="U30" s="66"/>
      <c r="W30" s="66"/>
      <c r="X30" s="66"/>
      <c r="Z30" s="65"/>
      <c r="AA30" s="65"/>
      <c r="AB30" s="74"/>
    </row>
    <row r="31" spans="1:28" s="64" customFormat="1" ht="9.9499999999999993" customHeight="1">
      <c r="A31" s="73" t="s">
        <v>68</v>
      </c>
      <c r="B31" s="75" t="s">
        <v>37</v>
      </c>
      <c r="C31" s="71">
        <f t="shared" si="0"/>
        <v>54289093.18807108</v>
      </c>
      <c r="D31" s="70">
        <f t="shared" si="1"/>
        <v>0</v>
      </c>
      <c r="F31" s="157"/>
      <c r="G31" s="166"/>
      <c r="H31" s="63"/>
      <c r="I31" s="69">
        <f t="shared" si="8"/>
        <v>9330444.0238189846</v>
      </c>
      <c r="J31" s="69">
        <f t="shared" si="2"/>
        <v>0</v>
      </c>
      <c r="K31" s="69">
        <f t="shared" si="9"/>
        <v>14420329.953556184</v>
      </c>
      <c r="L31" s="69">
        <f t="shared" si="3"/>
        <v>0</v>
      </c>
      <c r="M31" s="69">
        <f t="shared" si="10"/>
        <v>17633105.013669439</v>
      </c>
      <c r="N31" s="69">
        <f t="shared" si="4"/>
        <v>0</v>
      </c>
      <c r="O31" s="69">
        <f t="shared" si="11"/>
        <v>10615342.048955388</v>
      </c>
      <c r="P31" s="69">
        <f t="shared" si="5"/>
        <v>0</v>
      </c>
      <c r="Q31" s="66">
        <f t="shared" si="6"/>
        <v>51999221.039999992</v>
      </c>
      <c r="R31" s="66">
        <f t="shared" si="7"/>
        <v>0</v>
      </c>
      <c r="S31" s="66"/>
      <c r="T31" s="69">
        <v>65812560.050000004</v>
      </c>
      <c r="U31" s="66"/>
      <c r="W31" s="66"/>
      <c r="X31" s="66"/>
      <c r="Z31" s="65"/>
      <c r="AA31" s="65"/>
      <c r="AB31" s="74"/>
    </row>
    <row r="32" spans="1:28" s="64" customFormat="1" ht="9.9499999999999993" customHeight="1">
      <c r="A32" s="77" t="s">
        <v>67</v>
      </c>
      <c r="B32" s="75" t="s">
        <v>37</v>
      </c>
      <c r="C32" s="71">
        <f t="shared" si="0"/>
        <v>27132732.943345975</v>
      </c>
      <c r="D32" s="70">
        <f t="shared" si="1"/>
        <v>0</v>
      </c>
      <c r="F32" s="157" t="s">
        <v>66</v>
      </c>
      <c r="G32" s="166">
        <v>0.05</v>
      </c>
      <c r="H32" s="63"/>
      <c r="I32" s="69">
        <f t="shared" si="8"/>
        <v>4663191.6481660027</v>
      </c>
      <c r="J32" s="69">
        <f t="shared" si="2"/>
        <v>0</v>
      </c>
      <c r="K32" s="69">
        <f t="shared" si="9"/>
        <v>7207027.0216033841</v>
      </c>
      <c r="L32" s="69">
        <f t="shared" si="3"/>
        <v>0</v>
      </c>
      <c r="M32" s="69">
        <f t="shared" si="10"/>
        <v>8812715.4314486496</v>
      </c>
      <c r="N32" s="69">
        <f t="shared" si="4"/>
        <v>0</v>
      </c>
      <c r="O32" s="69">
        <f t="shared" si="11"/>
        <v>5305361.0587819647</v>
      </c>
      <c r="P32" s="69">
        <f t="shared" si="5"/>
        <v>0</v>
      </c>
      <c r="Q32" s="66">
        <f t="shared" si="6"/>
        <v>25988295.160000004</v>
      </c>
      <c r="R32" s="66">
        <f t="shared" si="7"/>
        <v>0</v>
      </c>
      <c r="S32" s="66"/>
      <c r="T32" s="69">
        <v>51999221.039999999</v>
      </c>
      <c r="U32" s="66"/>
      <c r="W32" s="66"/>
      <c r="X32" s="66"/>
      <c r="Z32" s="65"/>
      <c r="AA32" s="65"/>
      <c r="AB32" s="74"/>
    </row>
    <row r="33" spans="1:28" s="64" customFormat="1" ht="9.9499999999999993" customHeight="1" thickBot="1">
      <c r="A33" s="77" t="s">
        <v>65</v>
      </c>
      <c r="B33" s="75" t="s">
        <v>37</v>
      </c>
      <c r="C33" s="71">
        <f t="shared" si="0"/>
        <v>24986892.902729601</v>
      </c>
      <c r="D33" s="70">
        <f t="shared" si="1"/>
        <v>0</v>
      </c>
      <c r="F33" s="157"/>
      <c r="G33" s="167"/>
      <c r="H33" s="63"/>
      <c r="I33" s="69">
        <f t="shared" si="8"/>
        <v>4294394.911891914</v>
      </c>
      <c r="J33" s="69">
        <f t="shared" si="2"/>
        <v>0</v>
      </c>
      <c r="K33" s="69">
        <f t="shared" si="9"/>
        <v>6637046.5780906584</v>
      </c>
      <c r="L33" s="69">
        <f t="shared" si="3"/>
        <v>0</v>
      </c>
      <c r="M33" s="69">
        <f t="shared" si="10"/>
        <v>8115746.2879846869</v>
      </c>
      <c r="N33" s="69">
        <f t="shared" si="4"/>
        <v>0</v>
      </c>
      <c r="O33" s="69">
        <f t="shared" si="11"/>
        <v>4885777.2220327398</v>
      </c>
      <c r="P33" s="69">
        <f t="shared" si="5"/>
        <v>0</v>
      </c>
      <c r="Q33" s="66">
        <f t="shared" si="6"/>
        <v>23932965</v>
      </c>
      <c r="R33" s="66">
        <f t="shared" si="7"/>
        <v>0</v>
      </c>
      <c r="S33" s="66"/>
      <c r="T33" s="69">
        <v>25988295.16</v>
      </c>
      <c r="U33" s="66"/>
      <c r="W33" s="66"/>
      <c r="X33" s="66"/>
      <c r="Z33" s="65"/>
      <c r="AA33" s="65"/>
      <c r="AB33" s="74"/>
    </row>
    <row r="34" spans="1:28" s="64" customFormat="1" ht="9.9499999999999993" customHeight="1">
      <c r="A34" s="73" t="s">
        <v>64</v>
      </c>
      <c r="B34" s="75" t="s">
        <v>37</v>
      </c>
      <c r="C34" s="71">
        <f t="shared" si="0"/>
        <v>24661862.937050324</v>
      </c>
      <c r="D34" s="70">
        <f t="shared" si="1"/>
        <v>0</v>
      </c>
      <c r="F34" s="76"/>
      <c r="G34" s="81"/>
      <c r="H34" s="63"/>
      <c r="I34" s="69">
        <f t="shared" si="8"/>
        <v>4238533.3433383862</v>
      </c>
      <c r="J34" s="69">
        <f t="shared" si="2"/>
        <v>0</v>
      </c>
      <c r="K34" s="69">
        <f t="shared" si="9"/>
        <v>6550711.7532732477</v>
      </c>
      <c r="L34" s="69">
        <f t="shared" si="3"/>
        <v>0</v>
      </c>
      <c r="M34" s="69">
        <f t="shared" si="10"/>
        <v>8010176.5099528925</v>
      </c>
      <c r="N34" s="69">
        <f t="shared" si="4"/>
        <v>0</v>
      </c>
      <c r="O34" s="69">
        <f t="shared" si="11"/>
        <v>4822222.941435474</v>
      </c>
      <c r="P34" s="69">
        <f t="shared" si="5"/>
        <v>0</v>
      </c>
      <c r="Q34" s="66">
        <f t="shared" si="6"/>
        <v>23621644.548</v>
      </c>
      <c r="R34" s="66">
        <f t="shared" si="7"/>
        <v>0</v>
      </c>
      <c r="S34" s="66"/>
      <c r="T34" s="69">
        <v>23932965</v>
      </c>
      <c r="U34" s="66"/>
      <c r="W34" s="66"/>
      <c r="X34" s="66"/>
      <c r="Z34" s="65"/>
      <c r="AA34" s="65"/>
      <c r="AB34" s="74"/>
    </row>
    <row r="35" spans="1:28" s="64" customFormat="1" ht="9.9499999999999993" customHeight="1">
      <c r="A35" s="73" t="s">
        <v>63</v>
      </c>
      <c r="B35" s="75" t="s">
        <v>37</v>
      </c>
      <c r="C35" s="71">
        <f t="shared" si="0"/>
        <v>19270345.79757547</v>
      </c>
      <c r="D35" s="70">
        <f t="shared" si="1"/>
        <v>0</v>
      </c>
      <c r="E35" s="80"/>
      <c r="F35" s="76"/>
      <c r="G35" s="153" t="s">
        <v>62</v>
      </c>
      <c r="H35" s="63"/>
      <c r="I35" s="69">
        <f t="shared" si="8"/>
        <v>3311915.3816225627</v>
      </c>
      <c r="J35" s="69">
        <f t="shared" si="2"/>
        <v>0</v>
      </c>
      <c r="K35" s="69">
        <f t="shared" si="9"/>
        <v>5118610.9106206726</v>
      </c>
      <c r="L35" s="69">
        <f t="shared" si="3"/>
        <v>0</v>
      </c>
      <c r="M35" s="69">
        <f t="shared" si="10"/>
        <v>6259010.9936305778</v>
      </c>
      <c r="N35" s="69">
        <f t="shared" si="4"/>
        <v>0</v>
      </c>
      <c r="O35" s="69">
        <f t="shared" si="11"/>
        <v>3768000.1641261857</v>
      </c>
      <c r="P35" s="69">
        <f t="shared" si="5"/>
        <v>0</v>
      </c>
      <c r="Q35" s="66">
        <f t="shared" si="6"/>
        <v>18457537.449999999</v>
      </c>
      <c r="R35" s="66">
        <f t="shared" si="7"/>
        <v>0</v>
      </c>
      <c r="S35" s="66"/>
      <c r="T35" s="69">
        <v>23621644.548</v>
      </c>
      <c r="U35" s="66"/>
      <c r="W35" s="66"/>
      <c r="X35" s="66"/>
      <c r="Z35" s="65"/>
      <c r="AA35" s="65"/>
      <c r="AB35" s="74"/>
    </row>
    <row r="36" spans="1:28" s="64" customFormat="1" ht="9.9499999999999993" customHeight="1">
      <c r="A36" s="73" t="s">
        <v>61</v>
      </c>
      <c r="B36" s="75" t="s">
        <v>37</v>
      </c>
      <c r="C36" s="71">
        <f t="shared" si="0"/>
        <v>16299535.120751249</v>
      </c>
      <c r="D36" s="70">
        <f t="shared" si="1"/>
        <v>0</v>
      </c>
      <c r="E36" s="79"/>
      <c r="F36" s="76"/>
      <c r="G36" s="153"/>
      <c r="H36" s="63"/>
      <c r="I36" s="69">
        <f t="shared" si="8"/>
        <v>2801334.3220081269</v>
      </c>
      <c r="J36" s="69">
        <f t="shared" si="2"/>
        <v>0</v>
      </c>
      <c r="K36" s="69">
        <f t="shared" si="9"/>
        <v>4329500.839451422</v>
      </c>
      <c r="L36" s="69">
        <f t="shared" si="3"/>
        <v>0</v>
      </c>
      <c r="M36" s="69">
        <f t="shared" si="10"/>
        <v>5294091.2728553861</v>
      </c>
      <c r="N36" s="69">
        <f t="shared" si="4"/>
        <v>0</v>
      </c>
      <c r="O36" s="69">
        <f t="shared" si="11"/>
        <v>3187106.8456850667</v>
      </c>
      <c r="P36" s="69">
        <f t="shared" si="5"/>
        <v>0</v>
      </c>
      <c r="Q36" s="66">
        <f t="shared" si="6"/>
        <v>15612033.280000003</v>
      </c>
      <c r="R36" s="66">
        <f t="shared" si="7"/>
        <v>0</v>
      </c>
      <c r="S36" s="66"/>
      <c r="T36" s="69">
        <v>18457537.449999999</v>
      </c>
      <c r="U36" s="66"/>
      <c r="W36" s="66"/>
      <c r="X36" s="66"/>
      <c r="Z36" s="65"/>
      <c r="AA36" s="65"/>
      <c r="AB36" s="74"/>
    </row>
    <row r="37" spans="1:28" s="64" customFormat="1" ht="9.9499999999999993" customHeight="1">
      <c r="A37" s="73" t="s">
        <v>60</v>
      </c>
      <c r="B37" s="75" t="s">
        <v>37</v>
      </c>
      <c r="C37" s="71">
        <f t="shared" si="0"/>
        <v>12728700.67330029</v>
      </c>
      <c r="D37" s="70">
        <f t="shared" si="1"/>
        <v>0</v>
      </c>
      <c r="E37" s="63"/>
      <c r="F37" s="160" t="s">
        <v>45</v>
      </c>
      <c r="G37" s="156">
        <v>50000000</v>
      </c>
      <c r="H37" s="63"/>
      <c r="I37" s="69"/>
      <c r="J37" s="69">
        <f t="shared" si="2"/>
        <v>0</v>
      </c>
      <c r="K37" s="69">
        <f>$T38*0.4</f>
        <v>4876725.5520000001</v>
      </c>
      <c r="L37" s="69">
        <f t="shared" si="3"/>
        <v>0</v>
      </c>
      <c r="M37" s="69">
        <f>$T38*0.6</f>
        <v>7315088.3280000007</v>
      </c>
      <c r="N37" s="69">
        <f t="shared" si="4"/>
        <v>0</v>
      </c>
      <c r="O37" s="69"/>
      <c r="P37" s="69">
        <f t="shared" si="5"/>
        <v>0</v>
      </c>
      <c r="Q37" s="66">
        <f t="shared" si="6"/>
        <v>12191813.880000001</v>
      </c>
      <c r="R37" s="66">
        <f t="shared" si="7"/>
        <v>0</v>
      </c>
      <c r="S37" s="66"/>
      <c r="T37" s="69">
        <v>15612033.280000001</v>
      </c>
      <c r="U37" s="66"/>
      <c r="W37" s="66"/>
      <c r="X37" s="66"/>
      <c r="Z37" s="65"/>
      <c r="AA37" s="65"/>
      <c r="AB37" s="74"/>
    </row>
    <row r="38" spans="1:28" s="64" customFormat="1" ht="9.9499999999999993" customHeight="1">
      <c r="A38" s="73" t="s">
        <v>59</v>
      </c>
      <c r="B38" s="75" t="s">
        <v>37</v>
      </c>
      <c r="C38" s="71">
        <f t="shared" si="0"/>
        <v>10963985.569032922</v>
      </c>
      <c r="D38" s="70">
        <f t="shared" si="1"/>
        <v>0</v>
      </c>
      <c r="E38" s="63"/>
      <c r="F38" s="160"/>
      <c r="G38" s="156"/>
      <c r="H38" s="63"/>
      <c r="I38" s="69">
        <f t="shared" ref="I38:I55" si="12">$T39*SUM(I$24:I$25)/SUM($Q$24:$Q$25)</f>
        <v>1884335.2803008119</v>
      </c>
      <c r="J38" s="69">
        <f t="shared" si="2"/>
        <v>0</v>
      </c>
      <c r="K38" s="69">
        <f t="shared" ref="K38:K55" si="13">$T39*SUM(K$24:K$25)/SUM($Q$24:$Q$25)</f>
        <v>2912266.1703663045</v>
      </c>
      <c r="L38" s="69">
        <f t="shared" si="3"/>
        <v>0</v>
      </c>
      <c r="M38" s="69">
        <f t="shared" ref="M38:M55" si="14">$T39*SUM(M$24:M$25)/SUM($Q$24:$Q$25)</f>
        <v>3561104.0368158873</v>
      </c>
      <c r="N38" s="69">
        <f t="shared" si="4"/>
        <v>0</v>
      </c>
      <c r="O38" s="69">
        <f t="shared" ref="O38:O55" si="15">$T39*SUM(O$24:O$25)/SUM($Q$24:$Q$25)</f>
        <v>2143827.6125169983</v>
      </c>
      <c r="P38" s="69">
        <f t="shared" si="5"/>
        <v>0</v>
      </c>
      <c r="Q38" s="66">
        <f t="shared" si="6"/>
        <v>10501533.100000001</v>
      </c>
      <c r="R38" s="66">
        <f t="shared" si="7"/>
        <v>0</v>
      </c>
      <c r="S38" s="66"/>
      <c r="T38" s="69">
        <v>12191813.880000001</v>
      </c>
      <c r="U38" s="66"/>
      <c r="W38" s="66"/>
      <c r="X38" s="66"/>
      <c r="Z38" s="65"/>
      <c r="AA38" s="65"/>
      <c r="AB38" s="74"/>
    </row>
    <row r="39" spans="1:28" s="64" customFormat="1" ht="9.9499999999999993" customHeight="1">
      <c r="A39" s="73" t="s">
        <v>58</v>
      </c>
      <c r="B39" s="75" t="s">
        <v>37</v>
      </c>
      <c r="C39" s="71">
        <f t="shared" si="0"/>
        <v>5012827.358087047</v>
      </c>
      <c r="D39" s="70">
        <f t="shared" si="1"/>
        <v>0</v>
      </c>
      <c r="E39" s="63"/>
      <c r="F39" s="160" t="s">
        <v>42</v>
      </c>
      <c r="G39" s="156">
        <f>SUM(D24:D55)</f>
        <v>50000000.000000007</v>
      </c>
      <c r="H39" s="63"/>
      <c r="I39" s="69">
        <f t="shared" si="12"/>
        <v>861534.10048073449</v>
      </c>
      <c r="J39" s="69">
        <f t="shared" si="2"/>
        <v>0</v>
      </c>
      <c r="K39" s="69">
        <f t="shared" si="13"/>
        <v>1331512.8372730317</v>
      </c>
      <c r="L39" s="69">
        <f t="shared" si="3"/>
        <v>0</v>
      </c>
      <c r="M39" s="69">
        <f t="shared" si="14"/>
        <v>1628167.0226896752</v>
      </c>
      <c r="N39" s="69">
        <f t="shared" si="4"/>
        <v>0</v>
      </c>
      <c r="O39" s="69">
        <f t="shared" si="15"/>
        <v>980176.19955655863</v>
      </c>
      <c r="P39" s="69">
        <f t="shared" si="5"/>
        <v>0</v>
      </c>
      <c r="Q39" s="66">
        <f t="shared" si="6"/>
        <v>4801390.16</v>
      </c>
      <c r="R39" s="66">
        <f t="shared" si="7"/>
        <v>0</v>
      </c>
      <c r="S39" s="66"/>
      <c r="T39" s="69">
        <v>10501533.100000001</v>
      </c>
      <c r="U39" s="66"/>
      <c r="W39" s="66"/>
      <c r="X39" s="66"/>
      <c r="Z39" s="65"/>
      <c r="AA39" s="65"/>
      <c r="AB39" s="74"/>
    </row>
    <row r="40" spans="1:28" s="64" customFormat="1" ht="9.9499999999999993" customHeight="1" thickBot="1">
      <c r="A40" s="73" t="s">
        <v>57</v>
      </c>
      <c r="B40" s="75" t="s">
        <v>37</v>
      </c>
      <c r="C40" s="71">
        <f t="shared" si="0"/>
        <v>4508636.7671897542</v>
      </c>
      <c r="D40" s="70">
        <f t="shared" si="1"/>
        <v>0</v>
      </c>
      <c r="E40" s="63"/>
      <c r="F40" s="160"/>
      <c r="G40" s="156"/>
      <c r="H40" s="63"/>
      <c r="I40" s="69">
        <f t="shared" si="12"/>
        <v>774880.92929206777</v>
      </c>
      <c r="J40" s="69">
        <f t="shared" si="2"/>
        <v>0</v>
      </c>
      <c r="K40" s="69">
        <f t="shared" si="13"/>
        <v>1197589.1658086688</v>
      </c>
      <c r="L40" s="69">
        <f t="shared" si="3"/>
        <v>0</v>
      </c>
      <c r="M40" s="69">
        <f t="shared" si="14"/>
        <v>1464405.8486837426</v>
      </c>
      <c r="N40" s="69">
        <f t="shared" si="4"/>
        <v>0</v>
      </c>
      <c r="O40" s="69">
        <f t="shared" si="15"/>
        <v>881589.99621552147</v>
      </c>
      <c r="P40" s="69">
        <f t="shared" si="5"/>
        <v>0</v>
      </c>
      <c r="Q40" s="66">
        <f t="shared" si="6"/>
        <v>4318465.9400000004</v>
      </c>
      <c r="R40" s="66">
        <f t="shared" si="7"/>
        <v>0</v>
      </c>
      <c r="S40" s="66"/>
      <c r="T40" s="69">
        <v>4801390.16</v>
      </c>
      <c r="U40" s="66"/>
      <c r="W40" s="66"/>
      <c r="X40" s="66"/>
      <c r="Z40" s="65"/>
      <c r="AA40" s="65"/>
      <c r="AB40" s="74"/>
    </row>
    <row r="41" spans="1:28" s="64" customFormat="1" ht="9.9499999999999993" customHeight="1">
      <c r="A41" s="73" t="s">
        <v>56</v>
      </c>
      <c r="B41" s="75" t="s">
        <v>37</v>
      </c>
      <c r="C41" s="71">
        <f t="shared" si="0"/>
        <v>3522114.1842643488</v>
      </c>
      <c r="D41" s="70">
        <f t="shared" si="1"/>
        <v>0</v>
      </c>
      <c r="E41" s="63"/>
      <c r="F41" s="161" t="s">
        <v>39</v>
      </c>
      <c r="G41" s="163">
        <f>G39-G37</f>
        <v>0</v>
      </c>
      <c r="H41" s="63"/>
      <c r="I41" s="69">
        <f t="shared" si="12"/>
        <v>605331.3347477006</v>
      </c>
      <c r="J41" s="69">
        <f t="shared" si="2"/>
        <v>0</v>
      </c>
      <c r="K41" s="69">
        <f t="shared" si="13"/>
        <v>935547.92848063936</v>
      </c>
      <c r="L41" s="69">
        <f t="shared" si="3"/>
        <v>0</v>
      </c>
      <c r="M41" s="69">
        <f t="shared" si="14"/>
        <v>1143983.1766229321</v>
      </c>
      <c r="N41" s="69">
        <f t="shared" si="4"/>
        <v>0</v>
      </c>
      <c r="O41" s="69">
        <f t="shared" si="15"/>
        <v>688691.68014872819</v>
      </c>
      <c r="P41" s="69">
        <f t="shared" si="5"/>
        <v>0</v>
      </c>
      <c r="Q41" s="66">
        <f t="shared" si="6"/>
        <v>3373554.12</v>
      </c>
      <c r="R41" s="66">
        <f t="shared" si="7"/>
        <v>0</v>
      </c>
      <c r="S41" s="66"/>
      <c r="T41" s="69">
        <v>4318465.9400000004</v>
      </c>
      <c r="U41" s="66"/>
      <c r="W41" s="66"/>
      <c r="X41" s="66"/>
      <c r="Z41" s="65"/>
      <c r="AA41" s="65"/>
      <c r="AB41" s="74"/>
    </row>
    <row r="42" spans="1:28" s="64" customFormat="1" ht="9.9499999999999993" customHeight="1" thickBot="1">
      <c r="A42" s="73" t="s">
        <v>55</v>
      </c>
      <c r="B42" s="75" t="s">
        <v>37</v>
      </c>
      <c r="C42" s="71">
        <f t="shared" si="0"/>
        <v>2454940.207654926</v>
      </c>
      <c r="D42" s="70">
        <f t="shared" si="1"/>
        <v>0</v>
      </c>
      <c r="F42" s="162"/>
      <c r="G42" s="164"/>
      <c r="H42" s="63"/>
      <c r="I42" s="69">
        <f t="shared" si="12"/>
        <v>421920.51559962123</v>
      </c>
      <c r="J42" s="69">
        <f t="shared" si="2"/>
        <v>0</v>
      </c>
      <c r="K42" s="69">
        <f t="shared" si="13"/>
        <v>652083.97731009463</v>
      </c>
      <c r="L42" s="69">
        <f t="shared" si="3"/>
        <v>0</v>
      </c>
      <c r="M42" s="69">
        <f t="shared" si="14"/>
        <v>797364.9206830085</v>
      </c>
      <c r="N42" s="69">
        <f t="shared" si="4"/>
        <v>0</v>
      </c>
      <c r="O42" s="69">
        <f t="shared" si="15"/>
        <v>480023.3064072759</v>
      </c>
      <c r="P42" s="69">
        <f t="shared" si="5"/>
        <v>0</v>
      </c>
      <c r="Q42" s="66">
        <f t="shared" si="6"/>
        <v>2351392.7200000007</v>
      </c>
      <c r="R42" s="66">
        <f t="shared" si="7"/>
        <v>0</v>
      </c>
      <c r="S42" s="66"/>
      <c r="T42" s="69">
        <v>3373554.12</v>
      </c>
      <c r="U42" s="66"/>
      <c r="W42" s="66"/>
      <c r="X42" s="66"/>
      <c r="Z42" s="65"/>
      <c r="AA42" s="65"/>
      <c r="AB42" s="74"/>
    </row>
    <row r="43" spans="1:28" s="64" customFormat="1" ht="9.9499999999999993" customHeight="1">
      <c r="A43" s="73" t="s">
        <v>54</v>
      </c>
      <c r="B43" s="75" t="s">
        <v>37</v>
      </c>
      <c r="C43" s="71">
        <f t="shared" si="0"/>
        <v>2342429.5445169774</v>
      </c>
      <c r="D43" s="70">
        <f t="shared" si="1"/>
        <v>0</v>
      </c>
      <c r="H43" s="63"/>
      <c r="I43" s="69">
        <f t="shared" si="12"/>
        <v>402583.76888228895</v>
      </c>
      <c r="J43" s="69">
        <f t="shared" si="2"/>
        <v>0</v>
      </c>
      <c r="K43" s="69">
        <f t="shared" si="13"/>
        <v>622198.7685054075</v>
      </c>
      <c r="L43" s="69">
        <f t="shared" si="3"/>
        <v>0</v>
      </c>
      <c r="M43" s="69">
        <f t="shared" si="14"/>
        <v>760821.44165682083</v>
      </c>
      <c r="N43" s="69">
        <f t="shared" si="4"/>
        <v>0</v>
      </c>
      <c r="O43" s="69">
        <f t="shared" si="15"/>
        <v>458023.69095548301</v>
      </c>
      <c r="P43" s="69">
        <f t="shared" si="5"/>
        <v>0</v>
      </c>
      <c r="Q43" s="66">
        <f t="shared" si="6"/>
        <v>2243627.6700000004</v>
      </c>
      <c r="R43" s="66">
        <f t="shared" si="7"/>
        <v>0</v>
      </c>
      <c r="S43" s="66"/>
      <c r="T43" s="69">
        <v>2351392.7200000002</v>
      </c>
      <c r="U43" s="66"/>
      <c r="W43" s="66"/>
      <c r="X43" s="66"/>
      <c r="Z43" s="65"/>
      <c r="AA43" s="65"/>
      <c r="AB43" s="74"/>
    </row>
    <row r="44" spans="1:28" s="64" customFormat="1" ht="9.9499999999999993" customHeight="1">
      <c r="A44" s="73" t="s">
        <v>53</v>
      </c>
      <c r="B44" s="75" t="s">
        <v>37</v>
      </c>
      <c r="C44" s="71">
        <f t="shared" si="0"/>
        <v>1892423.2662025066</v>
      </c>
      <c r="D44" s="70">
        <f t="shared" si="1"/>
        <v>0</v>
      </c>
      <c r="F44" s="63"/>
      <c r="H44" s="63"/>
      <c r="I44" s="69">
        <f t="shared" si="12"/>
        <v>325243.03350410314</v>
      </c>
      <c r="J44" s="69">
        <f t="shared" si="2"/>
        <v>0</v>
      </c>
      <c r="K44" s="69">
        <f t="shared" si="13"/>
        <v>502667.59505246097</v>
      </c>
      <c r="L44" s="69">
        <f t="shared" si="3"/>
        <v>0</v>
      </c>
      <c r="M44" s="69">
        <f t="shared" si="14"/>
        <v>614659.33990940813</v>
      </c>
      <c r="N44" s="69">
        <f t="shared" si="4"/>
        <v>0</v>
      </c>
      <c r="O44" s="69">
        <f t="shared" si="15"/>
        <v>370032.34153402748</v>
      </c>
      <c r="P44" s="69">
        <f t="shared" si="5"/>
        <v>0</v>
      </c>
      <c r="Q44" s="66">
        <f t="shared" si="6"/>
        <v>1812602.3099999996</v>
      </c>
      <c r="R44" s="66">
        <f t="shared" si="7"/>
        <v>0</v>
      </c>
      <c r="S44" s="66"/>
      <c r="T44" s="69">
        <v>2243627.6700000004</v>
      </c>
      <c r="U44" s="66"/>
      <c r="W44" s="66"/>
      <c r="X44" s="66"/>
      <c r="Z44" s="65"/>
      <c r="AA44" s="65"/>
      <c r="AB44" s="74"/>
    </row>
    <row r="45" spans="1:28" s="64" customFormat="1" ht="9.9499999999999993" customHeight="1">
      <c r="A45" s="73" t="s">
        <v>52</v>
      </c>
      <c r="B45" s="75" t="s">
        <v>37</v>
      </c>
      <c r="C45" s="71">
        <f t="shared" si="0"/>
        <v>1017239.4987843083</v>
      </c>
      <c r="D45" s="70">
        <f t="shared" si="1"/>
        <v>0</v>
      </c>
      <c r="H45" s="63"/>
      <c r="I45" s="69">
        <f t="shared" si="12"/>
        <v>174828.78502583253</v>
      </c>
      <c r="J45" s="69">
        <f t="shared" si="2"/>
        <v>0</v>
      </c>
      <c r="K45" s="69">
        <f t="shared" si="13"/>
        <v>270200.29904428456</v>
      </c>
      <c r="L45" s="69">
        <f t="shared" si="3"/>
        <v>0</v>
      </c>
      <c r="M45" s="69">
        <f t="shared" si="14"/>
        <v>330399.53060143359</v>
      </c>
      <c r="N45" s="69">
        <f t="shared" si="4"/>
        <v>0</v>
      </c>
      <c r="O45" s="69">
        <f t="shared" si="15"/>
        <v>198904.50532844939</v>
      </c>
      <c r="P45" s="69">
        <f t="shared" si="5"/>
        <v>0</v>
      </c>
      <c r="Q45" s="66">
        <f t="shared" si="6"/>
        <v>974333.12000000011</v>
      </c>
      <c r="R45" s="66">
        <f t="shared" si="7"/>
        <v>0</v>
      </c>
      <c r="S45" s="66"/>
      <c r="T45" s="69">
        <v>1812602.3099999998</v>
      </c>
      <c r="U45" s="66"/>
      <c r="W45" s="66"/>
      <c r="X45" s="66"/>
      <c r="Z45" s="65"/>
      <c r="AA45" s="65"/>
      <c r="AB45" s="74"/>
    </row>
    <row r="46" spans="1:28" s="64" customFormat="1" ht="9.9499999999999993" customHeight="1">
      <c r="A46" s="73" t="s">
        <v>51</v>
      </c>
      <c r="B46" s="75" t="s">
        <v>37</v>
      </c>
      <c r="C46" s="71">
        <f t="shared" si="0"/>
        <v>738436.67015072145</v>
      </c>
      <c r="D46" s="70">
        <f t="shared" si="1"/>
        <v>0</v>
      </c>
      <c r="E46" s="63"/>
      <c r="H46" s="63"/>
      <c r="I46" s="69">
        <f t="shared" si="12"/>
        <v>126912.08512376688</v>
      </c>
      <c r="J46" s="69">
        <f t="shared" si="2"/>
        <v>0</v>
      </c>
      <c r="K46" s="69">
        <f t="shared" si="13"/>
        <v>196144.37832825186</v>
      </c>
      <c r="L46" s="69">
        <f t="shared" si="3"/>
        <v>0</v>
      </c>
      <c r="M46" s="69">
        <f t="shared" si="14"/>
        <v>239844.33310765147</v>
      </c>
      <c r="N46" s="69">
        <f t="shared" si="4"/>
        <v>0</v>
      </c>
      <c r="O46" s="69">
        <f t="shared" si="15"/>
        <v>144389.18344032977</v>
      </c>
      <c r="P46" s="69">
        <f t="shared" si="5"/>
        <v>0</v>
      </c>
      <c r="Q46" s="66">
        <f t="shared" si="6"/>
        <v>707289.98</v>
      </c>
      <c r="R46" s="66">
        <f t="shared" si="7"/>
        <v>0</v>
      </c>
      <c r="S46" s="66"/>
      <c r="T46" s="69">
        <v>974333.12000000011</v>
      </c>
      <c r="U46" s="66"/>
      <c r="W46" s="66"/>
      <c r="X46" s="66"/>
      <c r="Z46" s="65"/>
      <c r="AA46" s="65"/>
      <c r="AB46" s="74"/>
    </row>
    <row r="47" spans="1:28" s="64" customFormat="1" ht="9.9499999999999993" customHeight="1" thickBot="1">
      <c r="A47" s="73" t="s">
        <v>50</v>
      </c>
      <c r="B47" s="75" t="s">
        <v>37</v>
      </c>
      <c r="C47" s="71">
        <f t="shared" si="0"/>
        <v>700778.51830254216</v>
      </c>
      <c r="D47" s="70">
        <f t="shared" si="1"/>
        <v>0</v>
      </c>
      <c r="E47" s="63"/>
      <c r="H47" s="63"/>
      <c r="I47" s="69">
        <f t="shared" si="12"/>
        <v>120439.93285106843</v>
      </c>
      <c r="J47" s="69">
        <f t="shared" si="2"/>
        <v>0</v>
      </c>
      <c r="K47" s="69">
        <f t="shared" si="13"/>
        <v>186141.5777065758</v>
      </c>
      <c r="L47" s="69">
        <f t="shared" si="3"/>
        <v>0</v>
      </c>
      <c r="M47" s="69">
        <f t="shared" si="14"/>
        <v>227612.96015287971</v>
      </c>
      <c r="N47" s="69">
        <f t="shared" si="4"/>
        <v>0</v>
      </c>
      <c r="O47" s="69">
        <f t="shared" si="15"/>
        <v>137025.74928947602</v>
      </c>
      <c r="P47" s="69">
        <f t="shared" si="5"/>
        <v>0</v>
      </c>
      <c r="Q47" s="66">
        <f t="shared" si="6"/>
        <v>671220.22</v>
      </c>
      <c r="R47" s="66">
        <f t="shared" si="7"/>
        <v>0</v>
      </c>
      <c r="S47" s="66"/>
      <c r="T47" s="69">
        <v>707289.98</v>
      </c>
      <c r="U47" s="66"/>
      <c r="W47" s="66"/>
      <c r="X47" s="66"/>
      <c r="Z47" s="65"/>
      <c r="AA47" s="65"/>
      <c r="AB47" s="74"/>
    </row>
    <row r="48" spans="1:28" s="64" customFormat="1" ht="9.9499999999999993" customHeight="1">
      <c r="A48" s="73" t="s">
        <v>49</v>
      </c>
      <c r="B48" s="75" t="s">
        <v>37</v>
      </c>
      <c r="C48" s="71">
        <f t="shared" si="0"/>
        <v>235181.82843330913</v>
      </c>
      <c r="D48" s="70">
        <f t="shared" si="1"/>
        <v>0</v>
      </c>
      <c r="E48" s="63"/>
      <c r="F48" s="78"/>
      <c r="G48" s="152" t="s">
        <v>48</v>
      </c>
      <c r="H48" s="63"/>
      <c r="I48" s="69">
        <f t="shared" si="12"/>
        <v>40419.737312881749</v>
      </c>
      <c r="J48" s="69">
        <f t="shared" si="2"/>
        <v>0</v>
      </c>
      <c r="K48" s="69">
        <f t="shared" si="13"/>
        <v>62469.26161283072</v>
      </c>
      <c r="L48" s="69">
        <f t="shared" si="3"/>
        <v>0</v>
      </c>
      <c r="M48" s="69">
        <f t="shared" si="14"/>
        <v>76387.090565412946</v>
      </c>
      <c r="N48" s="69">
        <f t="shared" si="4"/>
        <v>0</v>
      </c>
      <c r="O48" s="69">
        <f t="shared" si="15"/>
        <v>45985.950508874601</v>
      </c>
      <c r="P48" s="69">
        <f t="shared" si="5"/>
        <v>0</v>
      </c>
      <c r="Q48" s="66">
        <f t="shared" si="6"/>
        <v>225262.04</v>
      </c>
      <c r="R48" s="66">
        <f t="shared" si="7"/>
        <v>0</v>
      </c>
      <c r="S48" s="66"/>
      <c r="T48" s="69">
        <v>671220.22</v>
      </c>
      <c r="U48" s="66"/>
      <c r="W48" s="66"/>
      <c r="X48" s="66"/>
      <c r="Z48" s="65"/>
      <c r="AA48" s="65"/>
      <c r="AB48" s="74"/>
    </row>
    <row r="49" spans="1:28" s="64" customFormat="1" ht="9.9499999999999993" customHeight="1">
      <c r="A49" s="77" t="s">
        <v>47</v>
      </c>
      <c r="B49" s="75" t="s">
        <v>37</v>
      </c>
      <c r="C49" s="71">
        <f t="shared" si="0"/>
        <v>137273.62583711775</v>
      </c>
      <c r="D49" s="70">
        <f t="shared" si="1"/>
        <v>0</v>
      </c>
      <c r="E49" s="63"/>
      <c r="F49" s="76"/>
      <c r="G49" s="153"/>
      <c r="H49" s="63"/>
      <c r="I49" s="69">
        <f t="shared" si="12"/>
        <v>23592.655662580371</v>
      </c>
      <c r="J49" s="69">
        <f t="shared" si="2"/>
        <v>0</v>
      </c>
      <c r="K49" s="69">
        <f t="shared" si="13"/>
        <v>36462.774790410651</v>
      </c>
      <c r="L49" s="69">
        <f t="shared" si="3"/>
        <v>0</v>
      </c>
      <c r="M49" s="69">
        <f t="shared" si="14"/>
        <v>44586.492752929829</v>
      </c>
      <c r="N49" s="69">
        <f t="shared" si="4"/>
        <v>0</v>
      </c>
      <c r="O49" s="69">
        <f t="shared" si="15"/>
        <v>26841.606794079147</v>
      </c>
      <c r="P49" s="69">
        <f t="shared" si="5"/>
        <v>0</v>
      </c>
      <c r="Q49" s="66">
        <f t="shared" si="6"/>
        <v>131483.53</v>
      </c>
      <c r="R49" s="66">
        <f t="shared" si="7"/>
        <v>0</v>
      </c>
      <c r="S49" s="66"/>
      <c r="T49" s="69">
        <v>225262.04</v>
      </c>
      <c r="U49" s="66"/>
      <c r="W49" s="66"/>
      <c r="X49" s="66"/>
      <c r="Z49" s="65"/>
      <c r="AA49" s="65"/>
      <c r="AB49" s="74"/>
    </row>
    <row r="50" spans="1:28" s="64" customFormat="1" ht="9.9499999999999993" customHeight="1">
      <c r="A50" s="73" t="s">
        <v>46</v>
      </c>
      <c r="B50" s="75" t="s">
        <v>37</v>
      </c>
      <c r="C50" s="71">
        <f t="shared" si="0"/>
        <v>101498.20618318811</v>
      </c>
      <c r="D50" s="70">
        <f t="shared" si="1"/>
        <v>0</v>
      </c>
      <c r="E50" s="63"/>
      <c r="F50" s="160" t="s">
        <v>45</v>
      </c>
      <c r="G50" s="156">
        <f>G11+G37</f>
        <v>102000000</v>
      </c>
      <c r="H50" s="63"/>
      <c r="I50" s="69">
        <f t="shared" si="12"/>
        <v>17444.080858553807</v>
      </c>
      <c r="J50" s="69">
        <f t="shared" si="2"/>
        <v>0</v>
      </c>
      <c r="K50" s="69">
        <f t="shared" si="13"/>
        <v>26960.067610362177</v>
      </c>
      <c r="L50" s="69">
        <f t="shared" si="3"/>
        <v>0</v>
      </c>
      <c r="M50" s="69">
        <f t="shared" si="14"/>
        <v>32966.631476550159</v>
      </c>
      <c r="N50" s="69">
        <f t="shared" si="4"/>
        <v>0</v>
      </c>
      <c r="O50" s="69">
        <f t="shared" si="15"/>
        <v>19846.310054533857</v>
      </c>
      <c r="P50" s="69">
        <f t="shared" si="5"/>
        <v>0</v>
      </c>
      <c r="Q50" s="66">
        <f t="shared" si="6"/>
        <v>97217.09</v>
      </c>
      <c r="R50" s="66">
        <f t="shared" si="7"/>
        <v>0</v>
      </c>
      <c r="S50" s="66"/>
      <c r="T50" s="69">
        <v>131483.53</v>
      </c>
      <c r="U50" s="66"/>
      <c r="W50" s="66"/>
      <c r="X50" s="66"/>
      <c r="Z50" s="65"/>
      <c r="AA50" s="65"/>
      <c r="AB50" s="74"/>
    </row>
    <row r="51" spans="1:28" s="64" customFormat="1" ht="9.9499999999999993" customHeight="1">
      <c r="A51" s="73" t="s">
        <v>44</v>
      </c>
      <c r="B51" s="75" t="s">
        <v>37</v>
      </c>
      <c r="C51" s="71">
        <f t="shared" si="0"/>
        <v>59733.273480799537</v>
      </c>
      <c r="D51" s="70">
        <f t="shared" si="1"/>
        <v>0</v>
      </c>
      <c r="E51" s="63"/>
      <c r="F51" s="160"/>
      <c r="G51" s="156"/>
      <c r="H51" s="63"/>
      <c r="I51" s="69">
        <f t="shared" si="12"/>
        <v>10266.112985923566</v>
      </c>
      <c r="J51" s="69">
        <f t="shared" si="2"/>
        <v>0</v>
      </c>
      <c r="K51" s="69">
        <f t="shared" si="13"/>
        <v>15866.419242169366</v>
      </c>
      <c r="L51" s="69">
        <f t="shared" si="3"/>
        <v>0</v>
      </c>
      <c r="M51" s="69">
        <f t="shared" si="14"/>
        <v>19401.375529488701</v>
      </c>
      <c r="N51" s="69">
        <f t="shared" si="4"/>
        <v>0</v>
      </c>
      <c r="O51" s="69">
        <f t="shared" si="15"/>
        <v>11679.86224241836</v>
      </c>
      <c r="P51" s="69">
        <f t="shared" si="5"/>
        <v>0</v>
      </c>
      <c r="Q51" s="66">
        <f t="shared" si="6"/>
        <v>57213.76999999999</v>
      </c>
      <c r="R51" s="66">
        <f t="shared" si="7"/>
        <v>0</v>
      </c>
      <c r="S51" s="66"/>
      <c r="T51" s="69">
        <v>97217.09</v>
      </c>
      <c r="U51" s="66"/>
      <c r="W51" s="66"/>
      <c r="X51" s="66"/>
      <c r="Z51" s="65"/>
      <c r="AA51" s="65"/>
      <c r="AB51" s="74"/>
    </row>
    <row r="52" spans="1:28" s="64" customFormat="1" ht="9.9499999999999993" customHeight="1">
      <c r="A52" s="73" t="s">
        <v>43</v>
      </c>
      <c r="B52" s="75" t="s">
        <v>37</v>
      </c>
      <c r="C52" s="71">
        <f t="shared" si="0"/>
        <v>54006.158166730929</v>
      </c>
      <c r="D52" s="70">
        <f t="shared" si="1"/>
        <v>0</v>
      </c>
      <c r="E52" s="63"/>
      <c r="F52" s="160" t="s">
        <v>42</v>
      </c>
      <c r="G52" s="156">
        <f>G13+G39</f>
        <v>102000000.00000001</v>
      </c>
      <c r="H52" s="63"/>
      <c r="I52" s="69">
        <f t="shared" si="12"/>
        <v>9281.8171408860344</v>
      </c>
      <c r="J52" s="69">
        <f t="shared" si="2"/>
        <v>0</v>
      </c>
      <c r="K52" s="69">
        <f t="shared" si="13"/>
        <v>14345.176435168849</v>
      </c>
      <c r="L52" s="69">
        <f t="shared" si="3"/>
        <v>0</v>
      </c>
      <c r="M52" s="69">
        <f t="shared" si="14"/>
        <v>17541.207679410189</v>
      </c>
      <c r="N52" s="69">
        <f t="shared" si="4"/>
        <v>0</v>
      </c>
      <c r="O52" s="69">
        <f t="shared" si="15"/>
        <v>10560.018744534931</v>
      </c>
      <c r="P52" s="69">
        <f t="shared" si="5"/>
        <v>0</v>
      </c>
      <c r="Q52" s="66">
        <f t="shared" si="6"/>
        <v>51728.22</v>
      </c>
      <c r="R52" s="66">
        <f t="shared" si="7"/>
        <v>0</v>
      </c>
      <c r="S52" s="66"/>
      <c r="T52" s="69">
        <v>57213.77</v>
      </c>
      <c r="U52" s="66"/>
      <c r="W52" s="66"/>
      <c r="X52" s="66"/>
      <c r="Z52" s="65"/>
      <c r="AA52" s="65"/>
      <c r="AB52" s="74"/>
    </row>
    <row r="53" spans="1:28" s="64" customFormat="1" ht="9.9499999999999993" customHeight="1" thickBot="1">
      <c r="A53" s="73" t="s">
        <v>41</v>
      </c>
      <c r="B53" s="75" t="s">
        <v>37</v>
      </c>
      <c r="C53" s="71">
        <f t="shared" si="0"/>
        <v>29617.232042274467</v>
      </c>
      <c r="D53" s="70">
        <f t="shared" si="1"/>
        <v>0</v>
      </c>
      <c r="E53" s="63"/>
      <c r="F53" s="160"/>
      <c r="G53" s="156"/>
      <c r="H53" s="63"/>
      <c r="I53" s="69">
        <f t="shared" si="12"/>
        <v>5090.1923293060354</v>
      </c>
      <c r="J53" s="69">
        <f t="shared" si="2"/>
        <v>0</v>
      </c>
      <c r="K53" s="69">
        <f t="shared" si="13"/>
        <v>7866.9624648377585</v>
      </c>
      <c r="L53" s="69">
        <f t="shared" si="3"/>
        <v>0</v>
      </c>
      <c r="M53" s="69">
        <f t="shared" si="14"/>
        <v>9619.6810841259994</v>
      </c>
      <c r="N53" s="69">
        <f t="shared" si="4"/>
        <v>0</v>
      </c>
      <c r="O53" s="69">
        <f t="shared" si="15"/>
        <v>5791.1641217302067</v>
      </c>
      <c r="P53" s="69">
        <f t="shared" si="5"/>
        <v>0</v>
      </c>
      <c r="Q53" s="66">
        <f t="shared" si="6"/>
        <v>28368</v>
      </c>
      <c r="R53" s="66">
        <f t="shared" si="7"/>
        <v>0</v>
      </c>
      <c r="S53" s="66"/>
      <c r="T53" s="69">
        <v>51728.22</v>
      </c>
      <c r="U53" s="66"/>
      <c r="W53" s="66"/>
      <c r="X53" s="66"/>
      <c r="Z53" s="65"/>
      <c r="AA53" s="65"/>
      <c r="AB53" s="74"/>
    </row>
    <row r="54" spans="1:28" s="64" customFormat="1" ht="9.9499999999999993" customHeight="1">
      <c r="A54" s="73" t="s">
        <v>40</v>
      </c>
      <c r="B54" s="75" t="s">
        <v>37</v>
      </c>
      <c r="C54" s="71">
        <f t="shared" si="0"/>
        <v>26263.138979539985</v>
      </c>
      <c r="D54" s="70">
        <f t="shared" si="1"/>
        <v>0</v>
      </c>
      <c r="E54" s="63"/>
      <c r="F54" s="161" t="s">
        <v>39</v>
      </c>
      <c r="G54" s="163">
        <f>G15+G41</f>
        <v>0</v>
      </c>
      <c r="H54" s="63"/>
      <c r="I54" s="69">
        <f t="shared" si="12"/>
        <v>4513.7380963331379</v>
      </c>
      <c r="J54" s="69">
        <f t="shared" si="2"/>
        <v>0</v>
      </c>
      <c r="K54" s="69">
        <f t="shared" si="13"/>
        <v>6976.0444955136236</v>
      </c>
      <c r="L54" s="69">
        <f t="shared" si="3"/>
        <v>0</v>
      </c>
      <c r="M54" s="69">
        <f t="shared" si="14"/>
        <v>8530.2711911309052</v>
      </c>
      <c r="N54" s="69">
        <f t="shared" si="4"/>
        <v>0</v>
      </c>
      <c r="O54" s="69">
        <f t="shared" si="15"/>
        <v>5135.3262170223352</v>
      </c>
      <c r="P54" s="69">
        <f t="shared" si="5"/>
        <v>0</v>
      </c>
      <c r="Q54" s="66">
        <f t="shared" si="6"/>
        <v>25155.38</v>
      </c>
      <c r="R54" s="66">
        <f t="shared" si="7"/>
        <v>0</v>
      </c>
      <c r="S54" s="66"/>
      <c r="T54" s="69">
        <v>28368</v>
      </c>
      <c r="U54" s="66"/>
      <c r="W54" s="66"/>
      <c r="X54" s="66"/>
      <c r="Z54" s="65"/>
      <c r="AA54" s="65"/>
      <c r="AB54" s="74"/>
    </row>
    <row r="55" spans="1:28" s="64" customFormat="1" ht="9.9499999999999993" customHeight="1" thickBot="1">
      <c r="A55" s="73" t="s">
        <v>38</v>
      </c>
      <c r="B55" s="72" t="s">
        <v>37</v>
      </c>
      <c r="C55" s="71">
        <f t="shared" si="0"/>
        <v>17068.297652388559</v>
      </c>
      <c r="D55" s="70">
        <f t="shared" si="1"/>
        <v>0</v>
      </c>
      <c r="E55" s="63"/>
      <c r="F55" s="162"/>
      <c r="G55" s="164"/>
      <c r="H55" s="63"/>
      <c r="I55" s="69">
        <f t="shared" si="12"/>
        <v>2933.4583887005397</v>
      </c>
      <c r="J55" s="69">
        <f t="shared" si="2"/>
        <v>0</v>
      </c>
      <c r="K55" s="69">
        <f t="shared" si="13"/>
        <v>4533.70040719401</v>
      </c>
      <c r="L55" s="69">
        <f t="shared" si="3"/>
        <v>0</v>
      </c>
      <c r="M55" s="69">
        <f t="shared" si="14"/>
        <v>5543.7854499891773</v>
      </c>
      <c r="N55" s="69">
        <f t="shared" si="4"/>
        <v>0</v>
      </c>
      <c r="O55" s="69">
        <f t="shared" si="15"/>
        <v>3337.4257541162738</v>
      </c>
      <c r="P55" s="69">
        <f t="shared" si="5"/>
        <v>0</v>
      </c>
      <c r="Q55" s="66">
        <f t="shared" si="6"/>
        <v>16348.37</v>
      </c>
      <c r="R55" s="66">
        <f t="shared" si="7"/>
        <v>0</v>
      </c>
      <c r="S55" s="66"/>
      <c r="T55" s="69">
        <v>25155.38</v>
      </c>
      <c r="U55" s="66"/>
      <c r="V55" s="66"/>
      <c r="W55" s="66"/>
      <c r="X55" s="66"/>
      <c r="Z55" s="65"/>
      <c r="AA55" s="65"/>
    </row>
    <row r="56" spans="1:28" s="64" customFormat="1" ht="8.1" customHeight="1">
      <c r="A56" s="58"/>
      <c r="B56" s="58"/>
      <c r="C56" s="58"/>
      <c r="D56" s="58"/>
      <c r="E56" s="63"/>
      <c r="H56" s="63"/>
      <c r="I56" s="62"/>
      <c r="J56" s="58"/>
      <c r="K56" s="58"/>
      <c r="L56" s="58"/>
      <c r="M56" s="58"/>
      <c r="N56" s="58"/>
      <c r="O56" s="59"/>
      <c r="P56" s="59"/>
      <c r="Q56" s="61"/>
      <c r="R56" s="59"/>
      <c r="S56" s="66"/>
      <c r="T56" s="69">
        <v>16348.37</v>
      </c>
      <c r="U56" s="66"/>
      <c r="W56" s="66"/>
      <c r="X56" s="66"/>
      <c r="Z56" s="68"/>
      <c r="AA56" s="65"/>
    </row>
    <row r="57" spans="1:28" s="64" customFormat="1" ht="8.1" customHeight="1">
      <c r="A57" s="58"/>
      <c r="B57" s="58"/>
      <c r="C57" s="58"/>
      <c r="D57" s="58"/>
      <c r="E57" s="63"/>
      <c r="H57" s="63"/>
      <c r="I57" s="62"/>
      <c r="J57" s="58"/>
      <c r="K57" s="58"/>
      <c r="L57" s="58"/>
      <c r="M57" s="58"/>
      <c r="N57" s="58"/>
      <c r="O57" s="59"/>
      <c r="P57" s="59"/>
      <c r="Q57" s="61"/>
      <c r="R57" s="59"/>
      <c r="S57" s="66"/>
      <c r="T57" s="58"/>
      <c r="U57" s="66"/>
      <c r="W57" s="66"/>
      <c r="X57" s="66"/>
      <c r="Z57" s="68"/>
      <c r="AA57" s="65"/>
    </row>
    <row r="58" spans="1:28" s="64" customFormat="1" ht="8.1" customHeight="1">
      <c r="A58" s="58"/>
      <c r="B58" s="58"/>
      <c r="C58" s="58"/>
      <c r="D58" s="58"/>
      <c r="E58" s="63"/>
      <c r="H58" s="63"/>
      <c r="I58" s="62"/>
      <c r="J58" s="58"/>
      <c r="K58" s="58"/>
      <c r="L58" s="58"/>
      <c r="M58" s="58"/>
      <c r="N58" s="58"/>
      <c r="O58" s="59"/>
      <c r="P58" s="59"/>
      <c r="Q58" s="61"/>
      <c r="R58" s="59"/>
      <c r="S58" s="66"/>
      <c r="T58" s="58"/>
      <c r="U58" s="66"/>
      <c r="W58" s="66"/>
      <c r="X58" s="67"/>
      <c r="Z58" s="65"/>
      <c r="AA58" s="65"/>
    </row>
    <row r="59" spans="1:28" s="64" customFormat="1" ht="8.1" customHeight="1">
      <c r="A59" s="58"/>
      <c r="B59" s="58"/>
      <c r="C59" s="58"/>
      <c r="D59" s="58"/>
      <c r="E59" s="63"/>
      <c r="H59" s="63"/>
      <c r="I59" s="62"/>
      <c r="J59" s="58"/>
      <c r="K59" s="58"/>
      <c r="L59" s="58"/>
      <c r="M59" s="58"/>
      <c r="N59" s="58"/>
      <c r="O59" s="59"/>
      <c r="P59" s="59"/>
      <c r="Q59" s="61"/>
      <c r="R59" s="59"/>
      <c r="S59" s="60"/>
      <c r="T59" s="58"/>
      <c r="U59" s="66"/>
      <c r="W59" s="66"/>
      <c r="X59" s="67"/>
      <c r="Z59" s="65"/>
      <c r="AA59" s="65"/>
    </row>
    <row r="60" spans="1:28" s="64" customFormat="1" ht="8.1" customHeight="1">
      <c r="A60" s="58"/>
      <c r="B60" s="58"/>
      <c r="C60" s="58"/>
      <c r="D60" s="58"/>
      <c r="E60" s="63"/>
      <c r="F60" s="63"/>
      <c r="G60" s="63"/>
      <c r="H60" s="63"/>
      <c r="I60" s="62"/>
      <c r="J60" s="58"/>
      <c r="K60" s="58"/>
      <c r="L60" s="58"/>
      <c r="M60" s="58"/>
      <c r="N60" s="58"/>
      <c r="O60" s="59"/>
      <c r="P60" s="59"/>
      <c r="Q60" s="61"/>
      <c r="R60" s="59"/>
      <c r="S60" s="60"/>
      <c r="T60" s="58"/>
      <c r="U60" s="66"/>
      <c r="W60" s="66"/>
      <c r="X60" s="66"/>
      <c r="Z60" s="65"/>
      <c r="AA60" s="65"/>
    </row>
    <row r="61" spans="1:28" s="64" customFormat="1" ht="8.1" customHeight="1">
      <c r="A61" s="58"/>
      <c r="B61" s="58"/>
      <c r="C61" s="58"/>
      <c r="D61" s="58"/>
      <c r="E61" s="63"/>
      <c r="H61" s="63"/>
      <c r="I61" s="62"/>
      <c r="J61" s="58"/>
      <c r="K61" s="58"/>
      <c r="L61" s="58"/>
      <c r="M61" s="58"/>
      <c r="N61" s="58"/>
      <c r="O61" s="59"/>
      <c r="P61" s="59"/>
      <c r="Q61" s="61"/>
      <c r="R61" s="59"/>
      <c r="S61" s="60"/>
      <c r="T61" s="58"/>
      <c r="U61" s="66"/>
      <c r="W61" s="66"/>
      <c r="X61" s="66"/>
      <c r="Z61" s="65"/>
      <c r="AA61" s="65"/>
    </row>
    <row r="62" spans="1:28" s="64" customFormat="1" ht="8.1" customHeight="1">
      <c r="A62" s="58"/>
      <c r="B62" s="58"/>
      <c r="C62" s="58"/>
      <c r="D62" s="58"/>
      <c r="E62" s="63"/>
      <c r="H62" s="63"/>
      <c r="I62" s="62"/>
      <c r="J62" s="58"/>
      <c r="K62" s="58"/>
      <c r="L62" s="58"/>
      <c r="M62" s="58"/>
      <c r="N62" s="58"/>
      <c r="O62" s="59"/>
      <c r="P62" s="59"/>
      <c r="Q62" s="61"/>
      <c r="R62" s="59"/>
      <c r="S62" s="60"/>
      <c r="T62" s="58"/>
      <c r="U62" s="66"/>
      <c r="W62" s="66"/>
      <c r="X62" s="66"/>
      <c r="Z62" s="65"/>
      <c r="AA62" s="65"/>
    </row>
    <row r="63" spans="1:28" s="64" customFormat="1" ht="8.1" customHeight="1">
      <c r="A63" s="58"/>
      <c r="B63" s="58"/>
      <c r="C63" s="58"/>
      <c r="D63" s="58"/>
      <c r="E63" s="63"/>
      <c r="H63" s="63"/>
      <c r="I63" s="62"/>
      <c r="J63" s="58"/>
      <c r="K63" s="58"/>
      <c r="L63" s="58"/>
      <c r="M63" s="58"/>
      <c r="N63" s="58"/>
      <c r="O63" s="59"/>
      <c r="P63" s="59"/>
      <c r="Q63" s="61"/>
      <c r="R63" s="59"/>
      <c r="S63" s="60"/>
      <c r="T63" s="58"/>
      <c r="U63" s="66"/>
      <c r="W63" s="66"/>
      <c r="X63" s="66"/>
      <c r="Z63" s="65"/>
      <c r="AA63" s="65"/>
    </row>
    <row r="64" spans="1:28" s="64" customFormat="1" ht="8.1" customHeight="1">
      <c r="A64" s="58"/>
      <c r="B64" s="58"/>
      <c r="C64" s="58"/>
      <c r="D64" s="58"/>
      <c r="E64" s="63"/>
      <c r="H64" s="58"/>
      <c r="I64" s="62"/>
      <c r="J64" s="58"/>
      <c r="K64" s="58"/>
      <c r="L64" s="58"/>
      <c r="M64" s="58"/>
      <c r="N64" s="58"/>
      <c r="O64" s="59"/>
      <c r="P64" s="59"/>
      <c r="Q64" s="61"/>
      <c r="R64" s="59"/>
      <c r="S64" s="60"/>
      <c r="T64" s="58"/>
      <c r="U64" s="66"/>
      <c r="W64" s="66"/>
      <c r="X64" s="66"/>
      <c r="Z64" s="65"/>
      <c r="AA64" s="65"/>
    </row>
    <row r="65" spans="1:27" s="64" customFormat="1" ht="8.1" customHeight="1">
      <c r="A65" s="58"/>
      <c r="B65" s="58"/>
      <c r="C65" s="58"/>
      <c r="D65" s="58"/>
      <c r="E65" s="63"/>
      <c r="H65" s="58"/>
      <c r="I65" s="62"/>
      <c r="J65" s="58"/>
      <c r="K65" s="58"/>
      <c r="L65" s="58"/>
      <c r="M65" s="58"/>
      <c r="N65" s="58"/>
      <c r="O65" s="59"/>
      <c r="P65" s="59"/>
      <c r="Q65" s="61"/>
      <c r="R65" s="59"/>
      <c r="S65" s="60"/>
      <c r="T65" s="58"/>
      <c r="U65" s="66"/>
      <c r="W65" s="66"/>
      <c r="X65" s="66"/>
      <c r="Z65" s="65"/>
      <c r="AA65" s="65"/>
    </row>
    <row r="66" spans="1:27" s="64" customFormat="1" ht="8.1" customHeight="1">
      <c r="A66" s="58"/>
      <c r="B66" s="58"/>
      <c r="C66" s="58"/>
      <c r="D66" s="58"/>
      <c r="E66" s="63"/>
      <c r="H66" s="58"/>
      <c r="I66" s="62"/>
      <c r="J66" s="58"/>
      <c r="K66" s="58"/>
      <c r="L66" s="58"/>
      <c r="M66" s="58"/>
      <c r="N66" s="58"/>
      <c r="O66" s="59"/>
      <c r="P66" s="59"/>
      <c r="Q66" s="61"/>
      <c r="R66" s="59"/>
      <c r="S66" s="60"/>
      <c r="T66" s="58"/>
      <c r="U66" s="66"/>
      <c r="W66" s="66"/>
      <c r="X66" s="66"/>
      <c r="Z66" s="65"/>
      <c r="AA66" s="65"/>
    </row>
    <row r="67" spans="1:27" s="64" customFormat="1" ht="8.1" customHeight="1">
      <c r="A67" s="58"/>
      <c r="B67" s="58"/>
      <c r="C67" s="58"/>
      <c r="D67" s="58"/>
      <c r="E67" s="63"/>
      <c r="H67" s="58"/>
      <c r="I67" s="62"/>
      <c r="J67" s="58"/>
      <c r="K67" s="58"/>
      <c r="L67" s="58"/>
      <c r="M67" s="58"/>
      <c r="N67" s="58"/>
      <c r="O67" s="59"/>
      <c r="P67" s="59"/>
      <c r="Q67" s="61"/>
      <c r="R67" s="59"/>
      <c r="S67" s="60"/>
      <c r="T67" s="58"/>
      <c r="U67" s="66"/>
      <c r="W67" s="66"/>
      <c r="X67" s="66"/>
      <c r="Z67" s="65"/>
      <c r="AA67" s="65"/>
    </row>
    <row r="68" spans="1:27" s="64" customFormat="1" ht="8.1" customHeight="1">
      <c r="A68" s="58"/>
      <c r="B68" s="58"/>
      <c r="C68" s="58"/>
      <c r="D68" s="58"/>
      <c r="E68" s="63"/>
      <c r="H68" s="58"/>
      <c r="I68" s="62"/>
      <c r="J68" s="58"/>
      <c r="K68" s="58"/>
      <c r="L68" s="58"/>
      <c r="M68" s="58"/>
      <c r="N68" s="58"/>
      <c r="O68" s="59"/>
      <c r="P68" s="59"/>
      <c r="Q68" s="61"/>
      <c r="R68" s="59"/>
      <c r="S68" s="60"/>
      <c r="T68" s="58"/>
      <c r="U68" s="66"/>
      <c r="W68" s="66"/>
      <c r="X68" s="66"/>
      <c r="Z68" s="65"/>
      <c r="AA68" s="65"/>
    </row>
    <row r="69" spans="1:27" s="64" customFormat="1" ht="8.1" customHeight="1">
      <c r="A69" s="58"/>
      <c r="B69" s="58"/>
      <c r="C69" s="58"/>
      <c r="D69" s="58"/>
      <c r="E69" s="63"/>
      <c r="F69" s="58"/>
      <c r="G69" s="58"/>
      <c r="H69" s="58"/>
      <c r="I69" s="62"/>
      <c r="J69" s="58"/>
      <c r="K69" s="58"/>
      <c r="L69" s="58"/>
      <c r="M69" s="58"/>
      <c r="N69" s="58"/>
      <c r="O69" s="59"/>
      <c r="P69" s="59"/>
      <c r="Q69" s="61"/>
      <c r="R69" s="59"/>
      <c r="S69" s="60"/>
      <c r="T69" s="58"/>
      <c r="U69" s="66"/>
      <c r="W69" s="66"/>
      <c r="X69" s="66"/>
      <c r="Z69" s="65"/>
      <c r="AA69" s="65"/>
    </row>
    <row r="70" spans="1:27" s="64" customFormat="1" ht="8.1" customHeight="1">
      <c r="A70" s="58"/>
      <c r="B70" s="58"/>
      <c r="C70" s="58"/>
      <c r="D70" s="58"/>
      <c r="E70" s="63"/>
      <c r="F70" s="58"/>
      <c r="G70" s="58"/>
      <c r="H70" s="58"/>
      <c r="I70" s="62"/>
      <c r="J70" s="58"/>
      <c r="K70" s="58"/>
      <c r="L70" s="58"/>
      <c r="M70" s="58"/>
      <c r="N70" s="58"/>
      <c r="O70" s="59"/>
      <c r="P70" s="59"/>
      <c r="Q70" s="61"/>
      <c r="R70" s="59"/>
      <c r="S70" s="60"/>
      <c r="T70" s="58"/>
      <c r="U70" s="66"/>
      <c r="W70" s="66"/>
      <c r="X70" s="66"/>
      <c r="Z70" s="65"/>
      <c r="AA70" s="65"/>
    </row>
    <row r="71" spans="1:27" s="64" customFormat="1" ht="8.1" customHeight="1">
      <c r="A71" s="58"/>
      <c r="B71" s="58"/>
      <c r="C71" s="58"/>
      <c r="D71" s="58"/>
      <c r="E71" s="63"/>
      <c r="F71" s="58"/>
      <c r="G71" s="58"/>
      <c r="H71" s="58"/>
      <c r="I71" s="62"/>
      <c r="J71" s="58"/>
      <c r="K71" s="58"/>
      <c r="L71" s="58"/>
      <c r="M71" s="58"/>
      <c r="N71" s="58"/>
      <c r="O71" s="59"/>
      <c r="P71" s="59"/>
      <c r="Q71" s="61"/>
      <c r="R71" s="59"/>
      <c r="S71" s="60"/>
      <c r="T71" s="58"/>
      <c r="U71" s="66"/>
      <c r="W71" s="66"/>
      <c r="X71" s="66"/>
      <c r="Z71" s="65"/>
      <c r="AA71" s="65"/>
    </row>
    <row r="72" spans="1:27" s="64" customFormat="1" ht="8.1" customHeight="1">
      <c r="A72" s="58"/>
      <c r="B72" s="58"/>
      <c r="C72" s="58"/>
      <c r="D72" s="58"/>
      <c r="E72" s="63"/>
      <c r="F72" s="58"/>
      <c r="G72" s="58"/>
      <c r="H72" s="58"/>
      <c r="I72" s="62"/>
      <c r="J72" s="58"/>
      <c r="K72" s="58"/>
      <c r="L72" s="58"/>
      <c r="M72" s="58"/>
      <c r="N72" s="58"/>
      <c r="O72" s="59"/>
      <c r="P72" s="59"/>
      <c r="Q72" s="61"/>
      <c r="R72" s="59"/>
      <c r="S72" s="60"/>
      <c r="T72" s="58"/>
      <c r="U72" s="66"/>
      <c r="W72" s="66"/>
      <c r="X72" s="66"/>
      <c r="Z72" s="65"/>
      <c r="AA72" s="65"/>
    </row>
    <row r="73" spans="1:27" s="64" customFormat="1" ht="8.1" customHeight="1">
      <c r="A73" s="58"/>
      <c r="B73" s="58"/>
      <c r="C73" s="58"/>
      <c r="D73" s="58"/>
      <c r="E73" s="63"/>
      <c r="F73" s="58"/>
      <c r="G73" s="58"/>
      <c r="H73" s="58"/>
      <c r="I73" s="62"/>
      <c r="J73" s="58"/>
      <c r="K73" s="58"/>
      <c r="L73" s="58"/>
      <c r="M73" s="58"/>
      <c r="N73" s="58"/>
      <c r="O73" s="59"/>
      <c r="P73" s="59"/>
      <c r="Q73" s="61"/>
      <c r="R73" s="59"/>
      <c r="S73" s="60"/>
      <c r="T73" s="58"/>
      <c r="U73" s="66"/>
      <c r="W73" s="66"/>
      <c r="X73" s="66"/>
      <c r="Z73" s="65"/>
      <c r="AA73" s="65"/>
    </row>
    <row r="74" spans="1:27" s="64" customFormat="1" ht="8.1" customHeight="1">
      <c r="A74" s="58"/>
      <c r="B74" s="58"/>
      <c r="C74" s="58"/>
      <c r="D74" s="58"/>
      <c r="E74" s="63"/>
      <c r="F74" s="58"/>
      <c r="G74" s="58"/>
      <c r="H74" s="58"/>
      <c r="I74" s="62"/>
      <c r="J74" s="58"/>
      <c r="K74" s="58"/>
      <c r="L74" s="58"/>
      <c r="M74" s="58"/>
      <c r="N74" s="58"/>
      <c r="O74" s="59"/>
      <c r="P74" s="59"/>
      <c r="Q74" s="61"/>
      <c r="R74" s="59"/>
      <c r="S74" s="60"/>
      <c r="T74" s="58"/>
      <c r="U74" s="66"/>
      <c r="W74" s="66"/>
      <c r="X74" s="66"/>
      <c r="Z74" s="65"/>
      <c r="AA74" s="65"/>
    </row>
    <row r="75" spans="1:27" ht="11.25" customHeight="1">
      <c r="E75" s="63"/>
    </row>
  </sheetData>
  <sheetProtection algorithmName="SHA-512" hashValue="rZKOurGsFYSh7jFrgXTn2pljUehzbuuY3OOSxCmUE7CT9Ist2m4yuZRgZZQigXV6LXQ4g4FDZ8uYnrnDAqmGCg==" saltValue="CyfaR+7vFhVh5MDqHMR1jA==" spinCount="100000" sheet="1" objects="1" scenarios="1" selectLockedCells="1"/>
  <sortState ref="A5:D16">
    <sortCondition descending="1" ref="C5:C16"/>
  </sortState>
  <mergeCells count="39">
    <mergeCell ref="F11:F12"/>
    <mergeCell ref="G11:G12"/>
    <mergeCell ref="F37:F38"/>
    <mergeCell ref="F39:F40"/>
    <mergeCell ref="F41:F42"/>
    <mergeCell ref="G48:G49"/>
    <mergeCell ref="F30:F31"/>
    <mergeCell ref="F32:F33"/>
    <mergeCell ref="G30:G31"/>
    <mergeCell ref="G32:G33"/>
    <mergeCell ref="G35:G36"/>
    <mergeCell ref="G37:G38"/>
    <mergeCell ref="G39:G40"/>
    <mergeCell ref="G41:G42"/>
    <mergeCell ref="G52:G53"/>
    <mergeCell ref="G54:G55"/>
    <mergeCell ref="F50:F51"/>
    <mergeCell ref="F52:F53"/>
    <mergeCell ref="F54:F55"/>
    <mergeCell ref="G50:G51"/>
    <mergeCell ref="O22:P22"/>
    <mergeCell ref="A22:G22"/>
    <mergeCell ref="F13:F14"/>
    <mergeCell ref="F15:F16"/>
    <mergeCell ref="G15:G16"/>
    <mergeCell ref="G13:G14"/>
    <mergeCell ref="F28:F29"/>
    <mergeCell ref="I22:J22"/>
    <mergeCell ref="K22:L22"/>
    <mergeCell ref="M22:N22"/>
    <mergeCell ref="F26:F27"/>
    <mergeCell ref="G26:G27"/>
    <mergeCell ref="G28:G29"/>
    <mergeCell ref="G24:G25"/>
    <mergeCell ref="A1:H1"/>
    <mergeCell ref="G4:G5"/>
    <mergeCell ref="G6:G7"/>
    <mergeCell ref="G9:G10"/>
    <mergeCell ref="A3:G3"/>
  </mergeCells>
  <conditionalFormatting sqref="F34:F36 F48:F49 H25:H59 H61:H63 E37:E41 F60:H60 E46:E75 F44 B24:B55 D24:D55 B5:B20">
    <cfRule type="cellIs" dxfId="5" priority="5" operator="equal">
      <formula>"Exempt"</formula>
    </cfRule>
    <cfRule type="cellIs" dxfId="4" priority="6" operator="equal">
      <formula>"Taxable"</formula>
    </cfRule>
  </conditionalFormatting>
  <conditionalFormatting sqref="G41 G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G54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1">
    <dataValidation type="list" allowBlank="1" showInputMessage="1" showErrorMessage="1" sqref="B24:B55 B5:B20">
      <formula1>$AL$4:$AL$5</formula1>
    </dataValidation>
  </dataValidations>
  <pageMargins left="0.7" right="0.7" top="0.75" bottom="0.75" header="0.3" footer="0.3"/>
  <pageSetup orientation="landscape" r:id="rId1"/>
  <headerFooter>
    <oddHeader>&amp;CCBJ Property and Sales Tax Adjustment Model
Prepared by CBJ Finance&amp;RUpdated &amp;D</oddHeader>
    <oddFooter>&amp;CExcludes Tax Exemptions Mandated by State or Federal Law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zoomScaleNormal="100" workbookViewId="0">
      <selection activeCell="E16" sqref="E16"/>
    </sheetView>
  </sheetViews>
  <sheetFormatPr defaultRowHeight="15" customHeight="1"/>
  <cols>
    <col min="1" max="1" width="4.5703125" style="135" customWidth="1"/>
    <col min="2" max="2" width="23.140625" style="135" customWidth="1"/>
    <col min="3" max="3" width="9.5703125" style="136" bestFit="1" customWidth="1"/>
    <col min="4" max="4" width="7.140625" style="135" customWidth="1"/>
    <col min="5" max="5" width="25.140625" style="137" bestFit="1" customWidth="1"/>
    <col min="6" max="7" width="7.42578125" style="138" customWidth="1"/>
    <col min="8" max="19" width="9.140625" style="135"/>
    <col min="20" max="46" width="9.140625" style="139"/>
    <col min="47" max="16384" width="9.140625" style="135"/>
  </cols>
  <sheetData>
    <row r="1" spans="1:8" ht="24" customHeight="1">
      <c r="A1" s="168" t="s">
        <v>116</v>
      </c>
      <c r="B1" s="168"/>
      <c r="C1" s="168"/>
      <c r="D1" s="168"/>
      <c r="E1" s="168"/>
      <c r="F1" s="168"/>
      <c r="G1" s="168"/>
    </row>
    <row r="2" spans="1:8" ht="15" customHeight="1">
      <c r="A2" s="168"/>
      <c r="B2" s="168"/>
      <c r="C2" s="168"/>
      <c r="D2" s="168"/>
      <c r="E2" s="168"/>
      <c r="F2" s="168"/>
      <c r="G2" s="168"/>
    </row>
    <row r="3" spans="1:8" ht="15" customHeight="1">
      <c r="A3" s="168"/>
      <c r="B3" s="168"/>
      <c r="C3" s="168"/>
      <c r="D3" s="168"/>
      <c r="E3" s="168"/>
      <c r="F3" s="168"/>
      <c r="G3" s="168"/>
      <c r="H3" s="147"/>
    </row>
    <row r="5" spans="1:8" ht="15" customHeight="1" thickBot="1">
      <c r="A5" s="134" t="s">
        <v>0</v>
      </c>
    </row>
    <row r="6" spans="1:8" ht="15" customHeight="1">
      <c r="A6" s="140"/>
      <c r="B6" s="141" t="s">
        <v>1</v>
      </c>
      <c r="C6" s="142" t="s">
        <v>2</v>
      </c>
      <c r="D6" s="141" t="s">
        <v>3</v>
      </c>
      <c r="E6" s="143" t="s">
        <v>4</v>
      </c>
      <c r="F6" s="144" t="s">
        <v>5</v>
      </c>
      <c r="G6" s="145" t="s">
        <v>6</v>
      </c>
    </row>
    <row r="7" spans="1:8" ht="15" customHeight="1">
      <c r="A7" s="146" t="s">
        <v>7</v>
      </c>
      <c r="B7" s="123" t="s">
        <v>8</v>
      </c>
      <c r="C7" s="124">
        <v>2020</v>
      </c>
      <c r="D7" s="123">
        <v>10</v>
      </c>
      <c r="E7" s="125">
        <v>3550000</v>
      </c>
      <c r="F7" s="126">
        <v>1.4999999999999999E-2</v>
      </c>
      <c r="G7" s="127" t="s">
        <v>35</v>
      </c>
    </row>
    <row r="8" spans="1:8" ht="15" customHeight="1">
      <c r="A8" s="146" t="s">
        <v>9</v>
      </c>
      <c r="B8" s="123" t="s">
        <v>10</v>
      </c>
      <c r="C8" s="124">
        <v>2021</v>
      </c>
      <c r="D8" s="123">
        <v>10</v>
      </c>
      <c r="E8" s="125">
        <v>3270000</v>
      </c>
      <c r="F8" s="126">
        <v>1.4999999999999999E-2</v>
      </c>
      <c r="G8" s="127" t="s">
        <v>35</v>
      </c>
    </row>
    <row r="9" spans="1:8" ht="15" customHeight="1">
      <c r="A9" s="146" t="s">
        <v>12</v>
      </c>
      <c r="B9" s="123" t="s">
        <v>13</v>
      </c>
      <c r="C9" s="124">
        <v>2022</v>
      </c>
      <c r="D9" s="123">
        <v>10</v>
      </c>
      <c r="E9" s="125">
        <v>2810000</v>
      </c>
      <c r="F9" s="126">
        <v>1.4999999999999999E-2</v>
      </c>
      <c r="G9" s="127" t="s">
        <v>35</v>
      </c>
    </row>
    <row r="10" spans="1:8" ht="15" customHeight="1">
      <c r="A10" s="148" t="s">
        <v>15</v>
      </c>
      <c r="B10" s="123" t="s">
        <v>16</v>
      </c>
      <c r="C10" s="124">
        <v>2023</v>
      </c>
      <c r="D10" s="123">
        <v>10</v>
      </c>
      <c r="E10" s="125">
        <v>1340000</v>
      </c>
      <c r="F10" s="126">
        <v>1.4999999999999999E-2</v>
      </c>
      <c r="G10" s="127" t="s">
        <v>35</v>
      </c>
    </row>
    <row r="11" spans="1:8" ht="15" customHeight="1">
      <c r="A11" s="146" t="s">
        <v>19</v>
      </c>
      <c r="B11" s="123" t="s">
        <v>20</v>
      </c>
      <c r="C11" s="124">
        <v>2024</v>
      </c>
      <c r="D11" s="123">
        <v>10</v>
      </c>
      <c r="E11" s="125">
        <v>540000</v>
      </c>
      <c r="F11" s="126">
        <v>1.4999999999999999E-2</v>
      </c>
      <c r="G11" s="127" t="s">
        <v>36</v>
      </c>
    </row>
    <row r="12" spans="1:8" ht="15" customHeight="1">
      <c r="A12" s="146" t="s">
        <v>25</v>
      </c>
      <c r="B12" s="123" t="s">
        <v>26</v>
      </c>
      <c r="C12" s="124">
        <v>2025</v>
      </c>
      <c r="D12" s="123">
        <v>10</v>
      </c>
      <c r="E12" s="125">
        <v>225000</v>
      </c>
      <c r="F12" s="126">
        <v>1.4999999999999999E-2</v>
      </c>
      <c r="G12" s="127" t="s">
        <v>36</v>
      </c>
    </row>
    <row r="13" spans="1:8" ht="15" customHeight="1">
      <c r="A13" s="146" t="s">
        <v>27</v>
      </c>
      <c r="B13" s="123" t="s">
        <v>28</v>
      </c>
      <c r="C13" s="124">
        <v>2020</v>
      </c>
      <c r="D13" s="123">
        <v>15</v>
      </c>
      <c r="E13" s="128">
        <v>2000000</v>
      </c>
      <c r="F13" s="126">
        <v>0.05</v>
      </c>
      <c r="G13" s="127" t="s">
        <v>36</v>
      </c>
    </row>
    <row r="14" spans="1:8" ht="15" customHeight="1">
      <c r="A14" s="149" t="s">
        <v>29</v>
      </c>
      <c r="B14" s="123" t="s">
        <v>30</v>
      </c>
      <c r="C14" s="124">
        <v>2024</v>
      </c>
      <c r="D14" s="123">
        <v>30</v>
      </c>
      <c r="E14" s="128">
        <v>15000000</v>
      </c>
      <c r="F14" s="126">
        <v>0.05</v>
      </c>
      <c r="G14" s="127" t="s">
        <v>36</v>
      </c>
    </row>
    <row r="15" spans="1:8" ht="15" customHeight="1">
      <c r="A15" s="149" t="s">
        <v>31</v>
      </c>
      <c r="B15" s="123" t="s">
        <v>32</v>
      </c>
      <c r="C15" s="124">
        <v>2024</v>
      </c>
      <c r="D15" s="123">
        <v>30</v>
      </c>
      <c r="E15" s="128">
        <v>12000000</v>
      </c>
      <c r="F15" s="126">
        <v>0.05</v>
      </c>
      <c r="G15" s="127" t="s">
        <v>36</v>
      </c>
    </row>
    <row r="16" spans="1:8" ht="15" customHeight="1" thickBot="1">
      <c r="A16" s="150" t="s">
        <v>33</v>
      </c>
      <c r="B16" s="129" t="s">
        <v>34</v>
      </c>
      <c r="C16" s="130"/>
      <c r="D16" s="129"/>
      <c r="E16" s="131"/>
      <c r="F16" s="132"/>
      <c r="G16" s="133"/>
    </row>
  </sheetData>
  <sheetProtection algorithmName="SHA-512" hashValue="tY/37Z+W3uooGhFJIpGYhaBf9VMSTDawIFxbqd+4lbpo76hJY/G5Kh3/aAf7Lcp4KV1a4Zk3+SZhGj5/lZlYHg==" saltValue="qgJfgKqGVmT9ydMG0eh1Lw==" spinCount="100000" sheet="1" objects="1" scenarios="1" selectLockedCells="1"/>
  <mergeCells count="1">
    <mergeCell ref="A1:G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A56"/>
  <sheetViews>
    <sheetView workbookViewId="0">
      <selection activeCell="X5" sqref="X5"/>
    </sheetView>
  </sheetViews>
  <sheetFormatPr defaultRowHeight="15.75"/>
  <cols>
    <col min="1" max="1" width="22.85546875" style="2" customWidth="1"/>
    <col min="2" max="2" width="17.42578125" style="2" customWidth="1"/>
    <col min="3" max="3" width="11" style="3" customWidth="1"/>
    <col min="4" max="4" width="13.28515625" style="3" customWidth="1"/>
    <col min="5" max="12" width="17.7109375" style="3" customWidth="1"/>
    <col min="13" max="13" width="16" style="3" customWidth="1"/>
    <col min="14" max="14" width="17.42578125" style="3" bestFit="1" customWidth="1"/>
    <col min="15" max="15" width="13.7109375" style="3" customWidth="1"/>
    <col min="16" max="16" width="18.7109375" style="3" bestFit="1" customWidth="1"/>
    <col min="17" max="17" width="9.140625" style="1"/>
    <col min="18" max="18" width="18.7109375" style="1" bestFit="1" customWidth="1"/>
    <col min="19" max="19" width="17.7109375" style="1" bestFit="1" customWidth="1"/>
    <col min="20" max="20" width="18.7109375" style="1" bestFit="1" customWidth="1"/>
    <col min="21" max="21" width="17.7109375" style="1" bestFit="1" customWidth="1"/>
    <col min="22" max="22" width="18.7109375" style="1" bestFit="1" customWidth="1"/>
    <col min="23" max="23" width="17.7109375" style="1" bestFit="1" customWidth="1"/>
    <col min="24" max="24" width="15.140625" style="1" customWidth="1"/>
    <col min="25" max="27" width="9.140625" style="1"/>
  </cols>
  <sheetData>
    <row r="2" spans="1:27">
      <c r="A2" s="4"/>
      <c r="B2" s="5"/>
      <c r="C2" s="6"/>
      <c r="D2" s="7"/>
      <c r="E2" s="171" t="str">
        <f>'Debt Model'!$B$7</f>
        <v>State SBDR 2020</v>
      </c>
      <c r="F2" s="171"/>
      <c r="G2" s="172" t="str">
        <f>'Debt Model'!$B$8</f>
        <v>State SBDR 2021</v>
      </c>
      <c r="H2" s="172"/>
      <c r="I2" s="173" t="str">
        <f>'Debt Model'!$B$9</f>
        <v>State SBDR 2022</v>
      </c>
      <c r="J2" s="173"/>
      <c r="K2" s="170" t="str">
        <f>'Debt Model'!$B$10</f>
        <v>State SBDR 2023</v>
      </c>
      <c r="L2" s="170"/>
      <c r="M2" s="174" t="str">
        <f>'Debt Model'!$B$11</f>
        <v>State SBDR 2024</v>
      </c>
      <c r="N2" s="174"/>
      <c r="O2" s="170" t="str">
        <f>'Debt Model'!$B$12</f>
        <v>State SBDR 2025</v>
      </c>
      <c r="P2" s="170"/>
      <c r="Q2" s="169" t="str">
        <f>'Debt Model'!$B$13</f>
        <v>Centennial Hall</v>
      </c>
      <c r="R2" s="169"/>
      <c r="S2" s="170" t="str">
        <f>'Debt Model'!$B$14</f>
        <v>Major School Const.</v>
      </c>
      <c r="T2" s="170"/>
      <c r="U2" s="169" t="str">
        <f>'Debt Model'!$B$15</f>
        <v>New City Hall</v>
      </c>
      <c r="V2" s="169"/>
      <c r="W2" s="170" t="str">
        <f>'Debt Model'!$B$16</f>
        <v>??</v>
      </c>
      <c r="X2" s="170"/>
    </row>
    <row r="3" spans="1:27">
      <c r="B3" s="9"/>
      <c r="C3" s="10"/>
      <c r="D3" s="11"/>
      <c r="E3" s="12" t="s">
        <v>4</v>
      </c>
      <c r="F3" s="13">
        <f>'Debt Model'!$E$7</f>
        <v>3550000</v>
      </c>
      <c r="G3" s="14" t="s">
        <v>4</v>
      </c>
      <c r="H3" s="15">
        <f>'Debt Model'!$E$8</f>
        <v>3270000</v>
      </c>
      <c r="I3" s="12" t="s">
        <v>4</v>
      </c>
      <c r="J3" s="13">
        <f>'Debt Model'!$E$9</f>
        <v>2810000</v>
      </c>
      <c r="K3" s="14" t="s">
        <v>4</v>
      </c>
      <c r="L3" s="15">
        <f>'Debt Model'!$E$10</f>
        <v>1340000</v>
      </c>
      <c r="M3" s="12" t="s">
        <v>4</v>
      </c>
      <c r="N3" s="13">
        <f>'Debt Model'!$E$11</f>
        <v>540000</v>
      </c>
      <c r="O3" s="14" t="s">
        <v>4</v>
      </c>
      <c r="P3" s="15">
        <f>'Debt Model'!$E$12</f>
        <v>225000</v>
      </c>
      <c r="Q3" s="12" t="s">
        <v>4</v>
      </c>
      <c r="R3" s="13">
        <f>'Debt Model'!$E$13</f>
        <v>2000000</v>
      </c>
      <c r="S3" s="14" t="s">
        <v>4</v>
      </c>
      <c r="T3" s="15">
        <f>'Debt Model'!$E$14</f>
        <v>15000000</v>
      </c>
      <c r="U3" s="12" t="s">
        <v>4</v>
      </c>
      <c r="V3" s="13">
        <f>'Debt Model'!$E$15</f>
        <v>12000000</v>
      </c>
      <c r="W3" s="14" t="s">
        <v>4</v>
      </c>
      <c r="X3" s="15">
        <f>'Debt Model'!$E$16</f>
        <v>0</v>
      </c>
    </row>
    <row r="4" spans="1:27">
      <c r="A4" s="4"/>
      <c r="C4" s="6"/>
      <c r="D4" s="16"/>
      <c r="E4" s="17" t="s">
        <v>11</v>
      </c>
      <c r="F4" s="18">
        <f>'Debt Model'!C7+1</f>
        <v>2021</v>
      </c>
      <c r="G4" s="3" t="s">
        <v>11</v>
      </c>
      <c r="H4" s="19">
        <f>'Debt Model'!C8+1</f>
        <v>2022</v>
      </c>
      <c r="I4" s="17" t="s">
        <v>11</v>
      </c>
      <c r="J4" s="18">
        <f>'Debt Model'!C9+1</f>
        <v>2023</v>
      </c>
      <c r="K4" s="3" t="s">
        <v>11</v>
      </c>
      <c r="L4" s="19">
        <f>'Debt Model'!C10+1</f>
        <v>2024</v>
      </c>
      <c r="M4" s="17" t="s">
        <v>11</v>
      </c>
      <c r="N4" s="18">
        <f>'Debt Model'!C11+1</f>
        <v>2025</v>
      </c>
      <c r="O4" s="3" t="s">
        <v>11</v>
      </c>
      <c r="P4" s="19">
        <f>'Debt Model'!C12+1</f>
        <v>2026</v>
      </c>
      <c r="Q4" s="17" t="s">
        <v>11</v>
      </c>
      <c r="R4" s="18">
        <f>'Debt Model'!C13+1</f>
        <v>2021</v>
      </c>
      <c r="S4" s="3" t="s">
        <v>11</v>
      </c>
      <c r="T4" s="19">
        <f>'Debt Model'!C14+1</f>
        <v>2025</v>
      </c>
      <c r="U4" s="17" t="s">
        <v>11</v>
      </c>
      <c r="V4" s="18">
        <f>'Debt Model'!C15+1</f>
        <v>2025</v>
      </c>
      <c r="W4" s="3" t="s">
        <v>11</v>
      </c>
      <c r="X4" s="19">
        <f>'Debt Model'!C16+1</f>
        <v>1</v>
      </c>
    </row>
    <row r="5" spans="1:27">
      <c r="A5" s="4"/>
      <c r="B5" s="5"/>
      <c r="C5" s="6"/>
      <c r="D5" s="16"/>
      <c r="E5" s="17" t="s">
        <v>14</v>
      </c>
      <c r="F5" s="17">
        <f>'Debt Model'!D7</f>
        <v>10</v>
      </c>
      <c r="G5" s="3" t="s">
        <v>14</v>
      </c>
      <c r="H5" s="3">
        <f>'Debt Model'!D8</f>
        <v>10</v>
      </c>
      <c r="I5" s="17" t="s">
        <v>14</v>
      </c>
      <c r="J5" s="17">
        <f>'Debt Model'!D9</f>
        <v>10</v>
      </c>
      <c r="K5" s="3" t="s">
        <v>14</v>
      </c>
      <c r="L5" s="3">
        <f>'Debt Model'!D10</f>
        <v>10</v>
      </c>
      <c r="M5" s="17" t="s">
        <v>14</v>
      </c>
      <c r="N5" s="17">
        <f>'Debt Model'!D11</f>
        <v>10</v>
      </c>
      <c r="O5" s="3" t="s">
        <v>14</v>
      </c>
      <c r="P5" s="3">
        <f>'Debt Model'!D12</f>
        <v>10</v>
      </c>
      <c r="Q5" s="17" t="s">
        <v>14</v>
      </c>
      <c r="R5" s="17">
        <f>'Debt Model'!D13</f>
        <v>15</v>
      </c>
      <c r="S5" s="3" t="s">
        <v>14</v>
      </c>
      <c r="T5" s="3">
        <f>'Debt Model'!D14</f>
        <v>30</v>
      </c>
      <c r="U5" s="17" t="s">
        <v>14</v>
      </c>
      <c r="V5" s="17">
        <f>'Debt Model'!D15</f>
        <v>30</v>
      </c>
      <c r="W5" s="3" t="s">
        <v>14</v>
      </c>
      <c r="X5" s="3">
        <f>'Debt Model'!D16</f>
        <v>0</v>
      </c>
    </row>
    <row r="6" spans="1:27">
      <c r="A6" s="4"/>
      <c r="B6" s="5"/>
      <c r="C6" s="6"/>
      <c r="D6" s="16"/>
      <c r="E6" s="17" t="s">
        <v>17</v>
      </c>
      <c r="F6" s="17">
        <f>F4+F5</f>
        <v>2031</v>
      </c>
      <c r="G6" s="3" t="s">
        <v>17</v>
      </c>
      <c r="H6" s="3">
        <f>H4+H5</f>
        <v>2032</v>
      </c>
      <c r="I6" s="17" t="s">
        <v>17</v>
      </c>
      <c r="J6" s="17">
        <f>J4+J5</f>
        <v>2033</v>
      </c>
      <c r="K6" s="3" t="s">
        <v>17</v>
      </c>
      <c r="L6" s="3">
        <f>L4+L5</f>
        <v>2034</v>
      </c>
      <c r="M6" s="17" t="s">
        <v>17</v>
      </c>
      <c r="N6" s="17">
        <f>N4+N5</f>
        <v>2035</v>
      </c>
      <c r="O6" s="3" t="s">
        <v>17</v>
      </c>
      <c r="P6" s="3">
        <f>P4+P5</f>
        <v>2036</v>
      </c>
      <c r="Q6" s="17" t="s">
        <v>17</v>
      </c>
      <c r="R6" s="17">
        <f>R4+R5</f>
        <v>2036</v>
      </c>
      <c r="S6" s="3" t="s">
        <v>17</v>
      </c>
      <c r="T6" s="3">
        <f>T4+T5</f>
        <v>2055</v>
      </c>
      <c r="U6" s="17" t="s">
        <v>17</v>
      </c>
      <c r="V6" s="17">
        <f>V4+V5</f>
        <v>2055</v>
      </c>
      <c r="W6" s="3" t="s">
        <v>17</v>
      </c>
      <c r="X6" s="3">
        <f>X4+X5</f>
        <v>1</v>
      </c>
      <c r="AA6" s="1" t="s">
        <v>18</v>
      </c>
    </row>
    <row r="7" spans="1:27" ht="30.75">
      <c r="A7" s="4" t="s">
        <v>21</v>
      </c>
      <c r="B7" s="5" t="s">
        <v>22</v>
      </c>
      <c r="C7" s="20" t="s">
        <v>23</v>
      </c>
      <c r="D7" s="21" t="s">
        <v>24</v>
      </c>
      <c r="E7" s="17" t="s">
        <v>5</v>
      </c>
      <c r="F7" s="22">
        <f>'Debt Model'!F7</f>
        <v>1.4999999999999999E-2</v>
      </c>
      <c r="G7" s="3" t="s">
        <v>5</v>
      </c>
      <c r="H7" s="23">
        <f>'Debt Model'!F8</f>
        <v>1.4999999999999999E-2</v>
      </c>
      <c r="I7" s="17" t="s">
        <v>5</v>
      </c>
      <c r="J7" s="22">
        <f>'Debt Model'!F9</f>
        <v>1.4999999999999999E-2</v>
      </c>
      <c r="K7" s="3" t="s">
        <v>5</v>
      </c>
      <c r="L7" s="23">
        <f>'Debt Model'!F10</f>
        <v>1.4999999999999999E-2</v>
      </c>
      <c r="M7" s="17" t="s">
        <v>5</v>
      </c>
      <c r="N7" s="22">
        <f>'Debt Model'!F11</f>
        <v>1.4999999999999999E-2</v>
      </c>
      <c r="O7" s="3" t="s">
        <v>5</v>
      </c>
      <c r="P7" s="23">
        <f>'Debt Model'!F12</f>
        <v>1.4999999999999999E-2</v>
      </c>
      <c r="Q7" s="17" t="s">
        <v>5</v>
      </c>
      <c r="R7" s="22">
        <f>'Debt Model'!F13</f>
        <v>0.05</v>
      </c>
      <c r="S7" s="3" t="s">
        <v>5</v>
      </c>
      <c r="T7" s="23">
        <f>'Debt Model'!F14</f>
        <v>0.05</v>
      </c>
      <c r="U7" s="17" t="s">
        <v>5</v>
      </c>
      <c r="V7" s="22">
        <f>'Debt Model'!F15</f>
        <v>0.05</v>
      </c>
      <c r="W7" s="3" t="s">
        <v>5</v>
      </c>
      <c r="X7" s="23">
        <f>'Debt Model'!F16</f>
        <v>0</v>
      </c>
    </row>
    <row r="8" spans="1:27">
      <c r="A8" s="24">
        <v>4502738119</v>
      </c>
      <c r="B8" s="25">
        <v>6754107.1785000004</v>
      </c>
      <c r="C8" s="26">
        <v>1.5</v>
      </c>
      <c r="D8" s="27">
        <v>2016</v>
      </c>
      <c r="E8" s="28">
        <f>IF(AND($D8&gt;=$F$4, $D8&lt;$F$6, 'Debt Model'!$G$7="Y"),-PMT($F$7,$F$5,$F$3),0)</f>
        <v>0</v>
      </c>
      <c r="F8" s="29"/>
      <c r="G8" s="30">
        <f>IF(AND($D8&gt;=$H$4, $D8&lt;$H$6, 'Debt Model'!$G$8="Y"),-PMT($H$7,$H$5,$H$3),0)</f>
        <v>0</v>
      </c>
      <c r="H8" s="31"/>
      <c r="I8" s="28">
        <f>IF(AND($D8&gt;=$J$4, $D8&lt;$J$6, 'Debt Model'!$G$9="Y"),-PMT($J$7,$J$5,$J$3),0)</f>
        <v>0</v>
      </c>
      <c r="J8" s="29"/>
      <c r="K8" s="30">
        <f>IF(AND($D8&gt;=$L$4, $D8&lt;$L$6, 'Debt Model'!$G$10="Y"),-PMT($L$7,$L$5,$L$3),0)</f>
        <v>0</v>
      </c>
      <c r="L8" s="32"/>
      <c r="M8" s="28">
        <f>IF(AND($D8&gt;=$N$4, $D8&lt;$N$6, 'Debt Model'!$G$11="Y"),-PMT($N$7,$N$5,$N$3),0)</f>
        <v>0</v>
      </c>
      <c r="N8" s="33"/>
      <c r="O8" s="30">
        <f>IF(AND($D8&gt;=$P$4, $D8&lt;$P$6, 'Debt Model'!$G$12="Y"),-PMT($P$7,$P$5,$P$3),0)</f>
        <v>0</v>
      </c>
      <c r="P8" s="32"/>
      <c r="Q8" s="28">
        <f>IF(AND($D8&gt;=$R$4, $D8&lt;$R$6, 'Debt Model'!$G$13="Y"),-PMT($R$7,$R$5,$R$3),0)</f>
        <v>0</v>
      </c>
      <c r="R8" s="33"/>
      <c r="S8" s="30">
        <f>IF(AND($D8&gt;=$T$4, $D8&lt;$T$6, 'Debt Model'!$G$14="Y"),-PMT($T$7,$T$5,$T$3),0)</f>
        <v>0</v>
      </c>
      <c r="T8" s="32"/>
      <c r="U8" s="28">
        <f>IF(AND($D8&gt;=$V$4, $D8&lt;$V$6, 'Debt Model'!$G$15="Y"),-PMT($V$7,$V$5,$V$3),0)</f>
        <v>0</v>
      </c>
      <c r="V8" s="33"/>
      <c r="W8" s="30">
        <f>IF(AND($D8&gt;=$X$4, $D8&lt;$X$6, 'Debt Model'!$G$16="Y"),-PMT($X$7,$X$5,$X$3),0)</f>
        <v>0</v>
      </c>
      <c r="X8" s="32"/>
      <c r="AA8" s="34">
        <f t="shared" ref="AA8:AA31" si="0">SUM(C8,F8,H8,J8,L8,N8,P8,R8,T8,V8,X8)</f>
        <v>1.5</v>
      </c>
    </row>
    <row r="9" spans="1:27">
      <c r="A9" s="24">
        <v>4707454087</v>
      </c>
      <c r="B9" s="25">
        <v>6590435.7217999995</v>
      </c>
      <c r="C9" s="26">
        <v>1.4</v>
      </c>
      <c r="D9" s="27">
        <v>2017</v>
      </c>
      <c r="E9" s="28">
        <f>IF(AND($D9&gt;=$F$4, $D9&lt;$F$6, 'Debt Model'!$G$7="Y"),-PMT($F$7,$F$5,$F$3),0)</f>
        <v>0</v>
      </c>
      <c r="F9" s="29"/>
      <c r="G9" s="30">
        <f>IF(AND($D9&gt;=$H$4, $D9&lt;$H$6, 'Debt Model'!$G$8="Y"),-PMT($H$7,$H$5,$H$3),0)</f>
        <v>0</v>
      </c>
      <c r="H9" s="31"/>
      <c r="I9" s="28">
        <f>IF(AND($D9&gt;=$J$4, $D9&lt;$J$6, 'Debt Model'!$G$9="Y"),-PMT($J$7,$J$5,$J$3),0)</f>
        <v>0</v>
      </c>
      <c r="J9" s="29"/>
      <c r="K9" s="30">
        <f>IF(AND($D9&gt;=$L$4, $D9&lt;$L$6, 'Debt Model'!$G$10="Y"),-PMT($L$7,$L$5,$L$3),0)</f>
        <v>0</v>
      </c>
      <c r="L9" s="32"/>
      <c r="M9" s="28">
        <f>IF(AND($D9&gt;=$N$4, $D9&lt;$N$6, 'Debt Model'!$G$11="Y"),-PMT($N$7,$N$5,$N$3),0)</f>
        <v>0</v>
      </c>
      <c r="N9" s="33"/>
      <c r="O9" s="30">
        <f>IF(AND($D9&gt;=$P$4, $D9&lt;$P$6, 'Debt Model'!$G$12="Y"),-PMT($P$7,$P$5,$P$3),0)</f>
        <v>0</v>
      </c>
      <c r="P9" s="32"/>
      <c r="Q9" s="28">
        <f>IF(AND($D9&gt;=$R$4, $D9&lt;$R$6, 'Debt Model'!$G$13="Y"),-PMT($R$7,$R$5,$R$3),0)</f>
        <v>0</v>
      </c>
      <c r="R9" s="33"/>
      <c r="S9" s="30">
        <f>IF(AND($D9&gt;=$T$4, $D9&lt;$T$6, 'Debt Model'!$G$14="Y"),-PMT($T$7,$T$5,$T$3),0)</f>
        <v>0</v>
      </c>
      <c r="T9" s="32"/>
      <c r="U9" s="28">
        <f>IF(AND($D9&gt;=$V$4, $D9&lt;$V$6, 'Debt Model'!$G$15="Y"),-PMT($V$7,$V$5,$V$3),0)</f>
        <v>0</v>
      </c>
      <c r="V9" s="33"/>
      <c r="W9" s="30">
        <f>IF(AND($D9&gt;=$X$4, $D9&lt;$X$6, 'Debt Model'!$G$16="Y"),-PMT($X$7,$X$5,$X$3),0)</f>
        <v>0</v>
      </c>
      <c r="X9" s="32"/>
      <c r="AA9" s="34">
        <f t="shared" si="0"/>
        <v>1.4</v>
      </c>
    </row>
    <row r="10" spans="1:27">
      <c r="A10" s="24">
        <v>4853941618</v>
      </c>
      <c r="B10" s="25">
        <v>6285900</v>
      </c>
      <c r="C10" s="26">
        <v>1.2950093953931854</v>
      </c>
      <c r="D10" s="27">
        <v>2018</v>
      </c>
      <c r="E10" s="28">
        <f>IF(AND($D10&gt;=$F$4, $D10&lt;$F$6, 'Debt Model'!$G$7="Y"),-PMT($F$7,$F$5,$F$3),0)</f>
        <v>0</v>
      </c>
      <c r="F10" s="29"/>
      <c r="G10" s="30">
        <f>IF(AND($D10&gt;=$H$4, $D10&lt;$H$6, 'Debt Model'!$G$8="Y"),-PMT($H$7,$H$5,$H$3),0)</f>
        <v>0</v>
      </c>
      <c r="H10" s="31"/>
      <c r="I10" s="28">
        <f>IF(AND($D10&gt;=$J$4, $D10&lt;$J$6, 'Debt Model'!$G$9="Y"),-PMT($J$7,$J$5,$J$3),0)</f>
        <v>0</v>
      </c>
      <c r="J10" s="29"/>
      <c r="K10" s="30">
        <f>IF(AND($D10&gt;=$L$4, $D10&lt;$L$6, 'Debt Model'!$G$10="Y"),-PMT($L$7,$L$5,$L$3),0)</f>
        <v>0</v>
      </c>
      <c r="L10" s="32"/>
      <c r="M10" s="28">
        <f>IF(AND($D10&gt;=$N$4, $D10&lt;$N$6, 'Debt Model'!$G$11="Y"),-PMT($N$7,$N$5,$N$3),0)</f>
        <v>0</v>
      </c>
      <c r="N10" s="33"/>
      <c r="O10" s="30">
        <f>IF(AND($D10&gt;=$P$4, $D10&lt;$P$6, 'Debt Model'!$G$12="Y"),-PMT($P$7,$P$5,$P$3),0)</f>
        <v>0</v>
      </c>
      <c r="P10" s="32"/>
      <c r="Q10" s="28">
        <f>IF(AND($D10&gt;=$R$4, $D10&lt;$R$6, 'Debt Model'!$G$13="Y"),-PMT($R$7,$R$5,$R$3),0)</f>
        <v>0</v>
      </c>
      <c r="R10" s="33"/>
      <c r="S10" s="30">
        <f>IF(AND($D10&gt;=$T$4, $D10&lt;$T$6, 'Debt Model'!$G$14="Y"),-PMT($T$7,$T$5,$T$3),0)</f>
        <v>0</v>
      </c>
      <c r="T10" s="32"/>
      <c r="U10" s="28">
        <f>IF(AND($D10&gt;=$V$4, $D10&lt;$V$6, 'Debt Model'!$G$15="Y"),-PMT($V$7,$V$5,$V$3),0)</f>
        <v>0</v>
      </c>
      <c r="V10" s="33"/>
      <c r="W10" s="30">
        <f>IF(AND($D10&gt;=$X$4, $D10&lt;$X$6, 'Debt Model'!$G$16="Y"),-PMT($X$7,$X$5,$X$3),0)</f>
        <v>0</v>
      </c>
      <c r="X10" s="32"/>
      <c r="Y10" s="35"/>
      <c r="Z10" s="35"/>
      <c r="AA10" s="34">
        <f t="shared" si="0"/>
        <v>1.2950093953931854</v>
      </c>
    </row>
    <row r="11" spans="1:27">
      <c r="A11" s="30">
        <v>4905007996</v>
      </c>
      <c r="B11" s="30">
        <v>5940100</v>
      </c>
      <c r="C11" s="36">
        <v>1.3</v>
      </c>
      <c r="D11" s="27">
        <v>2019</v>
      </c>
      <c r="E11" s="28">
        <f>IF(AND($D11&gt;=$F$4, $D11&lt;$F$6, 'Debt Model'!$G$7="Y"),-PMT($F$7,$F$5,$F$3),0)</f>
        <v>0</v>
      </c>
      <c r="F11" s="37"/>
      <c r="G11" s="30">
        <f>IF(AND($D11&gt;=$H$4, $D11&lt;$H$6, 'Debt Model'!$G$8="Y"),-PMT($H$7,$H$5,$H$3),0)</f>
        <v>0</v>
      </c>
      <c r="H11" s="30"/>
      <c r="I11" s="28">
        <f>IF(AND($D11&gt;=$J$4, $D11&lt;$J$6, 'Debt Model'!$G$9="Y"),-PMT($J$7,$J$5,$J$3),0)</f>
        <v>0</v>
      </c>
      <c r="J11" s="37"/>
      <c r="K11" s="30">
        <f>IF(AND($D11&gt;=$L$4, $D11&lt;$L$6, 'Debt Model'!$G$10="Y"),-PMT($L$7,$L$5,$L$3),0)</f>
        <v>0</v>
      </c>
      <c r="L11" s="38"/>
      <c r="M11" s="28">
        <f>IF(AND($D11&gt;=$N$4, $D11&lt;$N$6, 'Debt Model'!$G$11="Y"),-PMT($N$7,$N$5,$N$3),0)</f>
        <v>0</v>
      </c>
      <c r="N11" s="37"/>
      <c r="O11" s="30">
        <f>IF(AND($D11&gt;=$P$4, $D11&lt;$P$6, 'Debt Model'!$G$12="Y"),-PMT($P$7,$P$5,$P$3),0)</f>
        <v>0</v>
      </c>
      <c r="P11" s="38"/>
      <c r="Q11" s="28">
        <f>IF(AND($D11&gt;=$R$4, $D11&lt;$R$6, 'Debt Model'!$G$13="Y"),-PMT($R$7,$R$5,$R$3),0)</f>
        <v>0</v>
      </c>
      <c r="R11" s="37"/>
      <c r="S11" s="30">
        <f>IF(AND($D11&gt;=$T$4, $D11&lt;$T$6, 'Debt Model'!$G$14="Y"),-PMT($T$7,$T$5,$T$3),0)</f>
        <v>0</v>
      </c>
      <c r="T11" s="38"/>
      <c r="U11" s="28">
        <f>IF(AND($D11&gt;=$V$4, $D11&lt;$V$6, 'Debt Model'!$G$15="Y"),-PMT($V$7,$V$5,$V$3),0)</f>
        <v>0</v>
      </c>
      <c r="V11" s="37"/>
      <c r="W11" s="30">
        <f>IF(AND($D11&gt;=$X$4, $D11&lt;$X$6, 'Debt Model'!$G$16="Y"),-PMT($X$7,$X$5,$X$3),0)</f>
        <v>0</v>
      </c>
      <c r="X11" s="38"/>
      <c r="Y11" s="35"/>
      <c r="Z11" s="35"/>
      <c r="AA11" s="34">
        <f t="shared" si="0"/>
        <v>1.3</v>
      </c>
    </row>
    <row r="12" spans="1:27">
      <c r="A12" s="30">
        <v>5017093004</v>
      </c>
      <c r="B12" s="30">
        <v>6090100</v>
      </c>
      <c r="C12" s="36">
        <v>1.2</v>
      </c>
      <c r="D12" s="27">
        <v>2020</v>
      </c>
      <c r="E12" s="28">
        <f>IF(AND($D12&gt;=$F$4, $D12&lt;$F$6, 'Debt Model'!$G$7="Y"),-PMT($F$7,$F$5,$F$3),0)</f>
        <v>0</v>
      </c>
      <c r="F12" s="37">
        <f t="shared" ref="F12:F31" si="1">$E12/$A12*1000</f>
        <v>0</v>
      </c>
      <c r="G12" s="30">
        <f>IF(AND($D12&gt;=$H$4, $D12&lt;$H$6, 'Debt Model'!$G$8="Y"),-PMT($H$7,$H$5,$H$3),0)</f>
        <v>0</v>
      </c>
      <c r="H12" s="38">
        <f t="shared" ref="H12:H31" si="2">G12/$A12*1000</f>
        <v>0</v>
      </c>
      <c r="I12" s="28">
        <f>IF(AND($D12&gt;=$J$4, $D12&lt;$J$6, 'Debt Model'!$G$9="Y"),-PMT($J$7,$J$5,$J$3),0)</f>
        <v>0</v>
      </c>
      <c r="J12" s="37">
        <f t="shared" ref="J12:J31" si="3">I12/$A12*1000</f>
        <v>0</v>
      </c>
      <c r="K12" s="30">
        <f>IF(AND($D12&gt;=$L$4, $D12&lt;$L$6, 'Debt Model'!$G$10="Y"),-PMT($L$7,$L$5,$L$3),0)</f>
        <v>0</v>
      </c>
      <c r="L12" s="38">
        <f t="shared" ref="L12:L31" si="4">K12/$A12*1000</f>
        <v>0</v>
      </c>
      <c r="M12" s="28">
        <f>IF(AND($D12&gt;=$N$4, $D12&lt;$N$6, 'Debt Model'!$G$11="Y"),-PMT($N$7,$N$5,$N$3),0)</f>
        <v>0</v>
      </c>
      <c r="N12" s="37">
        <f t="shared" ref="N12:N31" si="5">M12/$A12*1000</f>
        <v>0</v>
      </c>
      <c r="O12" s="30">
        <f>IF(AND($D12&gt;=$P$4, $D12&lt;$P$6, 'Debt Model'!$G$12="Y"),-PMT($P$7,$P$5,$P$3),0)</f>
        <v>0</v>
      </c>
      <c r="P12" s="38">
        <f t="shared" ref="P12:P31" si="6">O12/$A12*1000</f>
        <v>0</v>
      </c>
      <c r="Q12" s="28">
        <f>IF(AND($D12&gt;=$R$4, $D12&lt;$R$6, 'Debt Model'!$G$13="Y"),-PMT($R$7,$R$5,$R$3),0)</f>
        <v>0</v>
      </c>
      <c r="R12" s="37">
        <f t="shared" ref="R12:R31" si="7">Q12/$A12*1000</f>
        <v>0</v>
      </c>
      <c r="S12" s="30">
        <f>IF(AND($D12&gt;=$T$4, $D12&lt;$T$6, 'Debt Model'!$G$14="Y"),-PMT($T$7,$T$5,$T$3),0)</f>
        <v>0</v>
      </c>
      <c r="T12" s="38">
        <f t="shared" ref="T12:T31" si="8">S12/$A12*1000</f>
        <v>0</v>
      </c>
      <c r="U12" s="28">
        <f>IF(AND($D12&gt;=$V$4, $D12&lt;$V$6, 'Debt Model'!$G$15="Y"),-PMT($V$7,$V$5,$V$3),0)</f>
        <v>0</v>
      </c>
      <c r="V12" s="37">
        <f t="shared" ref="V12:V31" si="9">U12/$A12*1000</f>
        <v>0</v>
      </c>
      <c r="W12" s="30">
        <f>IF(AND($D12&gt;=$X$4, $D12&lt;$X$6, 'Debt Model'!$G$16="Y"),-PMT($X$7,$X$5,$X$3),0)</f>
        <v>0</v>
      </c>
      <c r="X12" s="38">
        <f t="shared" ref="X12:X31" si="10">W12/$A12*1000</f>
        <v>0</v>
      </c>
      <c r="Y12" s="35"/>
      <c r="Z12" s="35"/>
      <c r="AA12" s="34">
        <f t="shared" si="0"/>
        <v>1.2</v>
      </c>
    </row>
    <row r="13" spans="1:27">
      <c r="A13" s="30">
        <v>5017093004</v>
      </c>
      <c r="B13" s="30">
        <v>5940100</v>
      </c>
      <c r="C13" s="36">
        <v>1.2</v>
      </c>
      <c r="D13" s="27">
        <v>2021</v>
      </c>
      <c r="E13" s="28">
        <f>IF(AND($D13&gt;=$F$4, $D13&lt;$F$6, 'Debt Model'!$G$7="Y"),-PMT($F$7,$F$5,$F$3),0)</f>
        <v>384941.33142088901</v>
      </c>
      <c r="F13" s="37">
        <f t="shared" si="1"/>
        <v>7.6725970818955339E-2</v>
      </c>
      <c r="G13" s="30">
        <f>IF(AND($D13&gt;=$H$4, $D13&lt;$H$6, 'Debt Model'!$G$8="Y"),-PMT($H$7,$H$5,$H$3),0)</f>
        <v>0</v>
      </c>
      <c r="H13" s="38">
        <f t="shared" si="2"/>
        <v>0</v>
      </c>
      <c r="I13" s="28">
        <f>IF(AND($D13&gt;=$J$4, $D13&lt;$J$6, 'Debt Model'!$G$9="Y"),-PMT($J$7,$J$5,$J$3),0)</f>
        <v>0</v>
      </c>
      <c r="J13" s="37">
        <f t="shared" si="3"/>
        <v>0</v>
      </c>
      <c r="K13" s="30">
        <f>IF(AND($D13&gt;=$L$4, $D13&lt;$L$6, 'Debt Model'!$G$10="Y"),-PMT($L$7,$L$5,$L$3),0)</f>
        <v>0</v>
      </c>
      <c r="L13" s="38">
        <f t="shared" si="4"/>
        <v>0</v>
      </c>
      <c r="M13" s="28">
        <f>IF(AND($D13&gt;=$N$4, $D13&lt;$N$6, 'Debt Model'!$G$11="Y"),-PMT($N$7,$N$5,$N$3),0)</f>
        <v>0</v>
      </c>
      <c r="N13" s="37">
        <f t="shared" si="5"/>
        <v>0</v>
      </c>
      <c r="O13" s="30">
        <f>IF(AND($D13&gt;=$P$4, $D13&lt;$P$6, 'Debt Model'!$G$12="Y"),-PMT($P$7,$P$5,$P$3),0)</f>
        <v>0</v>
      </c>
      <c r="P13" s="38">
        <f t="shared" si="6"/>
        <v>0</v>
      </c>
      <c r="Q13" s="28">
        <f>IF(AND($D13&gt;=$R$4, $D13&lt;$R$6, 'Debt Model'!$G$13="Y"),-PMT($R$7,$R$5,$R$3),0)</f>
        <v>0</v>
      </c>
      <c r="R13" s="37">
        <f t="shared" si="7"/>
        <v>0</v>
      </c>
      <c r="S13" s="30">
        <f>IF(AND($D13&gt;=$T$4, $D13&lt;$T$6, 'Debt Model'!$G$14="Y"),-PMT($T$7,$T$5,$T$3),0)</f>
        <v>0</v>
      </c>
      <c r="T13" s="38">
        <f t="shared" si="8"/>
        <v>0</v>
      </c>
      <c r="U13" s="28">
        <f>IF(AND($D13&gt;=$V$4, $D13&lt;$V$6, 'Debt Model'!$G$15="Y"),-PMT($V$7,$V$5,$V$3),0)</f>
        <v>0</v>
      </c>
      <c r="V13" s="37">
        <f t="shared" si="9"/>
        <v>0</v>
      </c>
      <c r="W13" s="30">
        <f>IF(AND($D13&gt;=$X$4, $D13&lt;$X$6, 'Debt Model'!$G$16="Y"),-PMT($X$7,$X$5,$X$3),0)</f>
        <v>0</v>
      </c>
      <c r="X13" s="38">
        <f t="shared" si="10"/>
        <v>0</v>
      </c>
      <c r="Y13" s="35"/>
      <c r="Z13" s="35"/>
      <c r="AA13" s="34">
        <f t="shared" si="0"/>
        <v>1.2767259708189553</v>
      </c>
    </row>
    <row r="14" spans="1:27">
      <c r="A14" s="30">
        <v>5017093004</v>
      </c>
      <c r="B14" s="30">
        <v>5379300</v>
      </c>
      <c r="C14" s="36">
        <v>1.1000000000000001</v>
      </c>
      <c r="D14" s="27">
        <v>2022</v>
      </c>
      <c r="E14" s="28">
        <f>IF(AND($D14&gt;=$F$4, $D14&lt;$F$6, 'Debt Model'!$G$7="Y"),-PMT($F$7,$F$5,$F$3),0)</f>
        <v>384941.33142088901</v>
      </c>
      <c r="F14" s="37">
        <f t="shared" si="1"/>
        <v>7.6725970818955339E-2</v>
      </c>
      <c r="G14" s="30">
        <f>IF(AND($D14&gt;=$H$4, $D14&lt;$H$6, 'Debt Model'!$G$8="Y"),-PMT($H$7,$H$5,$H$3),0)</f>
        <v>354579.76161867805</v>
      </c>
      <c r="H14" s="38">
        <f t="shared" si="2"/>
        <v>7.0674344951544787E-2</v>
      </c>
      <c r="I14" s="28">
        <f>IF(AND($D14&gt;=$J$4, $D14&lt;$J$6, 'Debt Model'!$G$9="Y"),-PMT($J$7,$J$5,$J$3),0)</f>
        <v>0</v>
      </c>
      <c r="J14" s="37">
        <f t="shared" si="3"/>
        <v>0</v>
      </c>
      <c r="K14" s="30">
        <f>IF(AND($D14&gt;=$L$4, $D14&lt;$L$6, 'Debt Model'!$G$10="Y"),-PMT($L$7,$L$5,$L$3),0)</f>
        <v>0</v>
      </c>
      <c r="L14" s="38">
        <f t="shared" si="4"/>
        <v>0</v>
      </c>
      <c r="M14" s="28">
        <f>IF(AND($D14&gt;=$N$4, $D14&lt;$N$6, 'Debt Model'!$G$11="Y"),-PMT($N$7,$N$5,$N$3),0)</f>
        <v>0</v>
      </c>
      <c r="N14" s="37">
        <f t="shared" si="5"/>
        <v>0</v>
      </c>
      <c r="O14" s="30">
        <f>IF(AND($D14&gt;=$P$4, $D14&lt;$P$6, 'Debt Model'!$G$12="Y"),-PMT($P$7,$P$5,$P$3),0)</f>
        <v>0</v>
      </c>
      <c r="P14" s="38">
        <f t="shared" si="6"/>
        <v>0</v>
      </c>
      <c r="Q14" s="28">
        <f>IF(AND($D14&gt;=$R$4, $D14&lt;$R$6, 'Debt Model'!$G$13="Y"),-PMT($R$7,$R$5,$R$3),0)</f>
        <v>0</v>
      </c>
      <c r="R14" s="37">
        <f t="shared" si="7"/>
        <v>0</v>
      </c>
      <c r="S14" s="30">
        <f>IF(AND($D14&gt;=$T$4, $D14&lt;$T$6, 'Debt Model'!$G$14="Y"),-PMT($T$7,$T$5,$T$3),0)</f>
        <v>0</v>
      </c>
      <c r="T14" s="38">
        <f t="shared" si="8"/>
        <v>0</v>
      </c>
      <c r="U14" s="28">
        <f>IF(AND($D14&gt;=$V$4, $D14&lt;$V$6, 'Debt Model'!$G$15="Y"),-PMT($V$7,$V$5,$V$3),0)</f>
        <v>0</v>
      </c>
      <c r="V14" s="37">
        <f t="shared" si="9"/>
        <v>0</v>
      </c>
      <c r="W14" s="30">
        <f>IF(AND($D14&gt;=$X$4, $D14&lt;$X$6, 'Debt Model'!$G$16="Y"),-PMT($X$7,$X$5,$X$3),0)</f>
        <v>0</v>
      </c>
      <c r="X14" s="38">
        <f t="shared" si="10"/>
        <v>0</v>
      </c>
      <c r="Y14" s="35"/>
      <c r="Z14" s="35"/>
      <c r="AA14" s="34">
        <f t="shared" si="0"/>
        <v>1.2474003157705003</v>
      </c>
    </row>
    <row r="15" spans="1:27">
      <c r="A15" s="30">
        <v>5017093004</v>
      </c>
      <c r="B15" s="30">
        <v>3892000.0000000005</v>
      </c>
      <c r="C15" s="36">
        <v>1</v>
      </c>
      <c r="D15" s="27">
        <v>2023</v>
      </c>
      <c r="E15" s="28">
        <f>IF(AND($D15&gt;=$F$4, $D15&lt;$F$6, 'Debt Model'!$G$7="Y"),-PMT($F$7,$F$5,$F$3),0)</f>
        <v>384941.33142088901</v>
      </c>
      <c r="F15" s="37">
        <f t="shared" si="1"/>
        <v>7.6725970818955339E-2</v>
      </c>
      <c r="G15" s="30">
        <f>IF(AND($D15&gt;=$H$4, $D15&lt;$H$6, 'Debt Model'!$G$8="Y"),-PMT($H$7,$H$5,$H$3),0)</f>
        <v>354579.76161867805</v>
      </c>
      <c r="H15" s="38">
        <f t="shared" si="2"/>
        <v>7.0674344951544787E-2</v>
      </c>
      <c r="I15" s="28">
        <f>IF(AND($D15&gt;=$J$4, $D15&lt;$J$6, 'Debt Model'!$G$9="Y"),-PMT($J$7,$J$5,$J$3),0)</f>
        <v>304700.03980076005</v>
      </c>
      <c r="J15" s="37">
        <f t="shared" si="3"/>
        <v>6.0732388169370294E-2</v>
      </c>
      <c r="K15" s="30">
        <f>IF(AND($D15&gt;=$L$4, $D15&lt;$L$6, 'Debt Model'!$G$10="Y"),-PMT($L$7,$L$5,$L$3),0)</f>
        <v>0</v>
      </c>
      <c r="L15" s="38">
        <f t="shared" si="4"/>
        <v>0</v>
      </c>
      <c r="M15" s="28">
        <f>IF(AND($D15&gt;=$N$4, $D15&lt;$N$6, 'Debt Model'!$G$11="Y"),-PMT($N$7,$N$5,$N$3),0)</f>
        <v>0</v>
      </c>
      <c r="N15" s="37">
        <f t="shared" si="5"/>
        <v>0</v>
      </c>
      <c r="O15" s="30">
        <f>IF(AND($D15&gt;=$P$4, $D15&lt;$P$6, 'Debt Model'!$G$12="Y"),-PMT($P$7,$P$5,$P$3),0)</f>
        <v>0</v>
      </c>
      <c r="P15" s="38">
        <f t="shared" si="6"/>
        <v>0</v>
      </c>
      <c r="Q15" s="28">
        <f>IF(AND($D15&gt;=$R$4, $D15&lt;$R$6, 'Debt Model'!$G$13="Y"),-PMT($R$7,$R$5,$R$3),0)</f>
        <v>0</v>
      </c>
      <c r="R15" s="37">
        <f t="shared" si="7"/>
        <v>0</v>
      </c>
      <c r="S15" s="30">
        <f>IF(AND($D15&gt;=$T$4, $D15&lt;$T$6, 'Debt Model'!$G$14="Y"),-PMT($T$7,$T$5,$T$3),0)</f>
        <v>0</v>
      </c>
      <c r="T15" s="38">
        <f t="shared" si="8"/>
        <v>0</v>
      </c>
      <c r="U15" s="28">
        <f>IF(AND($D15&gt;=$V$4, $D15&lt;$V$6, 'Debt Model'!$G$15="Y"),-PMT($V$7,$V$5,$V$3),0)</f>
        <v>0</v>
      </c>
      <c r="V15" s="37">
        <f t="shared" si="9"/>
        <v>0</v>
      </c>
      <c r="W15" s="30">
        <f>IF(AND($D15&gt;=$X$4, $D15&lt;$X$6, 'Debt Model'!$G$16="Y"),-PMT($X$7,$X$5,$X$3),0)</f>
        <v>0</v>
      </c>
      <c r="X15" s="38">
        <f t="shared" si="10"/>
        <v>0</v>
      </c>
      <c r="Y15" s="35"/>
      <c r="Z15" s="35"/>
      <c r="AA15" s="34">
        <f t="shared" si="0"/>
        <v>1.2081327039398704</v>
      </c>
    </row>
    <row r="16" spans="1:27">
      <c r="A16" s="30">
        <v>5017093004</v>
      </c>
      <c r="B16" s="30">
        <v>2980500.0000000005</v>
      </c>
      <c r="C16" s="36">
        <v>0.8</v>
      </c>
      <c r="D16" s="27">
        <v>2024</v>
      </c>
      <c r="E16" s="28">
        <f>IF(AND($D16&gt;=$F$4, $D16&lt;$F$6, 'Debt Model'!$G$7="Y"),-PMT($F$7,$F$5,$F$3),0)</f>
        <v>384941.33142088901</v>
      </c>
      <c r="F16" s="37">
        <f t="shared" si="1"/>
        <v>7.6725970818955339E-2</v>
      </c>
      <c r="G16" s="30">
        <f>IF(AND($D16&gt;=$H$4, $D16&lt;$H$6, 'Debt Model'!$G$8="Y"),-PMT($H$7,$H$5,$H$3),0)</f>
        <v>354579.76161867805</v>
      </c>
      <c r="H16" s="38">
        <f t="shared" si="2"/>
        <v>7.0674344951544787E-2</v>
      </c>
      <c r="I16" s="28">
        <f>IF(AND($D16&gt;=$J$4, $D16&lt;$J$6, 'Debt Model'!$G$9="Y"),-PMT($J$7,$J$5,$J$3),0)</f>
        <v>304700.03980076005</v>
      </c>
      <c r="J16" s="37">
        <f t="shared" si="3"/>
        <v>6.0732388169370294E-2</v>
      </c>
      <c r="K16" s="30">
        <f>IF(AND($D16&gt;=$L$4, $D16&lt;$L$6, 'Debt Model'!$G$10="Y"),-PMT($L$7,$L$5,$L$3),0)</f>
        <v>145301.79833915248</v>
      </c>
      <c r="L16" s="38">
        <f t="shared" si="4"/>
        <v>2.8961352365464835E-2</v>
      </c>
      <c r="M16" s="28">
        <f>IF(AND($D16&gt;=$N$4, $D16&lt;$N$6, 'Debt Model'!$G$11="Y"),-PMT($N$7,$N$5,$N$3),0)</f>
        <v>0</v>
      </c>
      <c r="N16" s="37">
        <f t="shared" si="5"/>
        <v>0</v>
      </c>
      <c r="O16" s="30">
        <f>IF(AND($D16&gt;=$P$4, $D16&lt;$P$6, 'Debt Model'!$G$12="Y"),-PMT($P$7,$P$5,$P$3),0)</f>
        <v>0</v>
      </c>
      <c r="P16" s="38">
        <f t="shared" si="6"/>
        <v>0</v>
      </c>
      <c r="Q16" s="28">
        <f>IF(AND($D16&gt;=$R$4, $D16&lt;$R$6, 'Debt Model'!$G$13="Y"),-PMT($R$7,$R$5,$R$3),0)</f>
        <v>0</v>
      </c>
      <c r="R16" s="37">
        <f t="shared" si="7"/>
        <v>0</v>
      </c>
      <c r="S16" s="30">
        <f>IF(AND($D16&gt;=$T$4, $D16&lt;$T$6, 'Debt Model'!$G$14="Y"),-PMT($T$7,$T$5,$T$3),0)</f>
        <v>0</v>
      </c>
      <c r="T16" s="38">
        <f t="shared" si="8"/>
        <v>0</v>
      </c>
      <c r="U16" s="28">
        <f>IF(AND($D16&gt;=$V$4, $D16&lt;$V$6, 'Debt Model'!$G$15="Y"),-PMT($V$7,$V$5,$V$3),0)</f>
        <v>0</v>
      </c>
      <c r="V16" s="37">
        <f t="shared" si="9"/>
        <v>0</v>
      </c>
      <c r="W16" s="30">
        <f>IF(AND($D16&gt;=$X$4, $D16&lt;$X$6, 'Debt Model'!$G$16="Y"),-PMT($X$7,$X$5,$X$3),0)</f>
        <v>0</v>
      </c>
      <c r="X16" s="38">
        <f t="shared" si="10"/>
        <v>0</v>
      </c>
      <c r="Y16" s="35"/>
      <c r="Z16" s="35"/>
      <c r="AA16" s="34">
        <f t="shared" si="0"/>
        <v>1.0370940563053352</v>
      </c>
    </row>
    <row r="17" spans="1:27">
      <c r="A17" s="30">
        <v>5017093004</v>
      </c>
      <c r="B17" s="30">
        <v>1791199.9999999998</v>
      </c>
      <c r="C17" s="36">
        <v>0.6</v>
      </c>
      <c r="D17" s="27">
        <v>2025</v>
      </c>
      <c r="E17" s="28">
        <f>IF(AND($D17&gt;=$F$4, $D17&lt;$F$6, 'Debt Model'!$G$7="Y"),-PMT($F$7,$F$5,$F$3),0)</f>
        <v>384941.33142088901</v>
      </c>
      <c r="F17" s="37">
        <f t="shared" si="1"/>
        <v>7.6725970818955339E-2</v>
      </c>
      <c r="G17" s="30">
        <f>IF(AND($D17&gt;=$H$4, $D17&lt;$H$6, 'Debt Model'!$G$8="Y"),-PMT($H$7,$H$5,$H$3),0)</f>
        <v>354579.76161867805</v>
      </c>
      <c r="H17" s="38">
        <f t="shared" si="2"/>
        <v>7.0674344951544787E-2</v>
      </c>
      <c r="I17" s="28">
        <f>IF(AND($D17&gt;=$J$4, $D17&lt;$J$6, 'Debt Model'!$G$9="Y"),-PMT($J$7,$J$5,$J$3),0)</f>
        <v>304700.03980076005</v>
      </c>
      <c r="J17" s="37">
        <f t="shared" si="3"/>
        <v>6.0732388169370294E-2</v>
      </c>
      <c r="K17" s="30">
        <f>IF(AND($D17&gt;=$L$4, $D17&lt;$L$6, 'Debt Model'!$G$10="Y"),-PMT($L$7,$L$5,$L$3),0)</f>
        <v>145301.79833915248</v>
      </c>
      <c r="L17" s="38">
        <f t="shared" si="4"/>
        <v>2.8961352365464835E-2</v>
      </c>
      <c r="M17" s="28">
        <f>IF(AND($D17&gt;=$N$4, $D17&lt;$N$6, 'Debt Model'!$G$11="Y"),-PMT($N$7,$N$5,$N$3),0)</f>
        <v>0</v>
      </c>
      <c r="N17" s="37">
        <f t="shared" si="5"/>
        <v>0</v>
      </c>
      <c r="O17" s="30">
        <f>IF(AND($D17&gt;=$P$4, $D17&lt;$P$6, 'Debt Model'!$G$12="Y"),-PMT($P$7,$P$5,$P$3),0)</f>
        <v>0</v>
      </c>
      <c r="P17" s="38">
        <f t="shared" si="6"/>
        <v>0</v>
      </c>
      <c r="Q17" s="28">
        <f>IF(AND($D17&gt;=$R$4, $D17&lt;$R$6, 'Debt Model'!$G$13="Y"),-PMT($R$7,$R$5,$R$3),0)</f>
        <v>0</v>
      </c>
      <c r="R17" s="37">
        <f t="shared" si="7"/>
        <v>0</v>
      </c>
      <c r="S17" s="30">
        <f>IF(AND($D17&gt;=$T$4, $D17&lt;$T$6, 'Debt Model'!$G$14="Y"),-PMT($T$7,$T$5,$T$3),0)</f>
        <v>0</v>
      </c>
      <c r="T17" s="38">
        <f t="shared" si="8"/>
        <v>0</v>
      </c>
      <c r="U17" s="28">
        <f>IF(AND($D17&gt;=$V$4, $D17&lt;$V$6, 'Debt Model'!$G$15="Y"),-PMT($V$7,$V$5,$V$3),0)</f>
        <v>0</v>
      </c>
      <c r="V17" s="37">
        <f t="shared" si="9"/>
        <v>0</v>
      </c>
      <c r="W17" s="30">
        <f>IF(AND($D17&gt;=$X$4, $D17&lt;$X$6, 'Debt Model'!$G$16="Y"),-PMT($X$7,$X$5,$X$3),0)</f>
        <v>0</v>
      </c>
      <c r="X17" s="38">
        <f t="shared" si="10"/>
        <v>0</v>
      </c>
      <c r="Y17" s="35"/>
      <c r="Z17" s="35"/>
      <c r="AA17" s="34">
        <f t="shared" si="0"/>
        <v>0.83709405630533529</v>
      </c>
    </row>
    <row r="18" spans="1:27">
      <c r="A18" s="30">
        <v>5017093004</v>
      </c>
      <c r="B18" s="30">
        <v>2114800</v>
      </c>
      <c r="C18" s="36">
        <v>0.4</v>
      </c>
      <c r="D18" s="27">
        <v>2026</v>
      </c>
      <c r="E18" s="28">
        <f>IF(AND($D18&gt;=$F$4, $D18&lt;$F$6, 'Debt Model'!$G$7="Y"),-PMT($F$7,$F$5,$F$3),0)</f>
        <v>384941.33142088901</v>
      </c>
      <c r="F18" s="37">
        <f t="shared" si="1"/>
        <v>7.6725970818955339E-2</v>
      </c>
      <c r="G18" s="30">
        <f>IF(AND($D18&gt;=$H$4, $D18&lt;$H$6, 'Debt Model'!$G$8="Y"),-PMT($H$7,$H$5,$H$3),0)</f>
        <v>354579.76161867805</v>
      </c>
      <c r="H18" s="38">
        <f t="shared" si="2"/>
        <v>7.0674344951544787E-2</v>
      </c>
      <c r="I18" s="28">
        <f>IF(AND($D18&gt;=$J$4, $D18&lt;$J$6, 'Debt Model'!$G$9="Y"),-PMT($J$7,$J$5,$J$3),0)</f>
        <v>304700.03980076005</v>
      </c>
      <c r="J18" s="37">
        <f t="shared" si="3"/>
        <v>6.0732388169370294E-2</v>
      </c>
      <c r="K18" s="30">
        <f>IF(AND($D18&gt;=$L$4, $D18&lt;$L$6, 'Debt Model'!$G$10="Y"),-PMT($L$7,$L$5,$L$3),0)</f>
        <v>145301.79833915248</v>
      </c>
      <c r="L18" s="38">
        <f t="shared" si="4"/>
        <v>2.8961352365464835E-2</v>
      </c>
      <c r="M18" s="28">
        <f>IF(AND($D18&gt;=$N$4, $D18&lt;$N$6, 'Debt Model'!$G$11="Y"),-PMT($N$7,$N$5,$N$3),0)</f>
        <v>0</v>
      </c>
      <c r="N18" s="37">
        <f t="shared" si="5"/>
        <v>0</v>
      </c>
      <c r="O18" s="30">
        <f>IF(AND($D18&gt;=$P$4, $D18&lt;$P$6, 'Debt Model'!$G$12="Y"),-PMT($P$7,$P$5,$P$3),0)</f>
        <v>0</v>
      </c>
      <c r="P18" s="38">
        <f t="shared" si="6"/>
        <v>0</v>
      </c>
      <c r="Q18" s="28">
        <f>IF(AND($D18&gt;=$R$4, $D18&lt;$R$6, 'Debt Model'!$G$13="Y"),-PMT($R$7,$R$5,$R$3),0)</f>
        <v>0</v>
      </c>
      <c r="R18" s="37">
        <f t="shared" si="7"/>
        <v>0</v>
      </c>
      <c r="S18" s="30">
        <f>IF(AND($D18&gt;=$T$4, $D18&lt;$T$6, 'Debt Model'!$G$14="Y"),-PMT($T$7,$T$5,$T$3),0)</f>
        <v>0</v>
      </c>
      <c r="T18" s="38">
        <f t="shared" si="8"/>
        <v>0</v>
      </c>
      <c r="U18" s="28">
        <f>IF(AND($D18&gt;=$V$4, $D18&lt;$V$6, 'Debt Model'!$G$15="Y"),-PMT($V$7,$V$5,$V$3),0)</f>
        <v>0</v>
      </c>
      <c r="V18" s="37">
        <f t="shared" si="9"/>
        <v>0</v>
      </c>
      <c r="W18" s="30">
        <f>IF(AND($D18&gt;=$X$4, $D18&lt;$X$6, 'Debt Model'!$G$16="Y"),-PMT($X$7,$X$5,$X$3),0)</f>
        <v>0</v>
      </c>
      <c r="X18" s="38">
        <f t="shared" si="10"/>
        <v>0</v>
      </c>
      <c r="AA18" s="34">
        <f t="shared" si="0"/>
        <v>0.63709405630533522</v>
      </c>
    </row>
    <row r="19" spans="1:27">
      <c r="A19" s="30">
        <v>5017093004</v>
      </c>
      <c r="B19" s="30">
        <v>2088100</v>
      </c>
      <c r="C19" s="36">
        <v>0.4</v>
      </c>
      <c r="D19" s="27">
        <v>2027</v>
      </c>
      <c r="E19" s="28">
        <f>IF(AND($D19&gt;=$F$4, $D19&lt;$F$6, 'Debt Model'!$G$7="Y"),-PMT($F$7,$F$5,$F$3),0)</f>
        <v>384941.33142088901</v>
      </c>
      <c r="F19" s="37">
        <f t="shared" si="1"/>
        <v>7.6725970818955339E-2</v>
      </c>
      <c r="G19" s="30">
        <f>IF(AND($D19&gt;=$H$4, $D19&lt;$H$6, 'Debt Model'!$G$8="Y"),-PMT($H$7,$H$5,$H$3),0)</f>
        <v>354579.76161867805</v>
      </c>
      <c r="H19" s="38">
        <f t="shared" si="2"/>
        <v>7.0674344951544787E-2</v>
      </c>
      <c r="I19" s="28">
        <f>IF(AND($D19&gt;=$J$4, $D19&lt;$J$6, 'Debt Model'!$G$9="Y"),-PMT($J$7,$J$5,$J$3),0)</f>
        <v>304700.03980076005</v>
      </c>
      <c r="J19" s="37">
        <f t="shared" si="3"/>
        <v>6.0732388169370294E-2</v>
      </c>
      <c r="K19" s="30">
        <f>IF(AND($D19&gt;=$L$4, $D19&lt;$L$6, 'Debt Model'!$G$10="Y"),-PMT($L$7,$L$5,$L$3),0)</f>
        <v>145301.79833915248</v>
      </c>
      <c r="L19" s="38">
        <f t="shared" si="4"/>
        <v>2.8961352365464835E-2</v>
      </c>
      <c r="M19" s="28">
        <f>IF(AND($D19&gt;=$N$4, $D19&lt;$N$6, 'Debt Model'!$G$11="Y"),-PMT($N$7,$N$5,$N$3),0)</f>
        <v>0</v>
      </c>
      <c r="N19" s="37">
        <f t="shared" si="5"/>
        <v>0</v>
      </c>
      <c r="O19" s="30">
        <f>IF(AND($D19&gt;=$P$4, $D19&lt;$P$6, 'Debt Model'!$G$12="Y"),-PMT($P$7,$P$5,$P$3),0)</f>
        <v>0</v>
      </c>
      <c r="P19" s="38">
        <f t="shared" si="6"/>
        <v>0</v>
      </c>
      <c r="Q19" s="28">
        <f>IF(AND($D19&gt;=$R$4, $D19&lt;$R$6, 'Debt Model'!$G$13="Y"),-PMT($R$7,$R$5,$R$3),0)</f>
        <v>0</v>
      </c>
      <c r="R19" s="37">
        <f t="shared" si="7"/>
        <v>0</v>
      </c>
      <c r="S19" s="30">
        <f>IF(AND($D19&gt;=$T$4, $D19&lt;$T$6, 'Debt Model'!$G$14="Y"),-PMT($T$7,$T$5,$T$3),0)</f>
        <v>0</v>
      </c>
      <c r="T19" s="38">
        <f t="shared" si="8"/>
        <v>0</v>
      </c>
      <c r="U19" s="28">
        <f>IF(AND($D19&gt;=$V$4, $D19&lt;$V$6, 'Debt Model'!$G$15="Y"),-PMT($V$7,$V$5,$V$3),0)</f>
        <v>0</v>
      </c>
      <c r="V19" s="37">
        <f t="shared" si="9"/>
        <v>0</v>
      </c>
      <c r="W19" s="30">
        <f>IF(AND($D19&gt;=$X$4, $D19&lt;$X$6, 'Debt Model'!$G$16="Y"),-PMT($X$7,$X$5,$X$3),0)</f>
        <v>0</v>
      </c>
      <c r="X19" s="38">
        <f t="shared" si="10"/>
        <v>0</v>
      </c>
      <c r="AA19" s="34">
        <f t="shared" si="0"/>
        <v>0.63709405630533522</v>
      </c>
    </row>
    <row r="20" spans="1:27">
      <c r="A20" s="30">
        <v>5017093004</v>
      </c>
      <c r="B20" s="30">
        <v>1732200.0000000002</v>
      </c>
      <c r="C20" s="36">
        <v>0.3</v>
      </c>
      <c r="D20" s="27">
        <v>2028</v>
      </c>
      <c r="E20" s="28">
        <f>IF(AND($D20&gt;=$F$4, $D20&lt;$F$6, 'Debt Model'!$G$7="Y"),-PMT($F$7,$F$5,$F$3),0)</f>
        <v>384941.33142088901</v>
      </c>
      <c r="F20" s="37">
        <f t="shared" si="1"/>
        <v>7.6725970818955339E-2</v>
      </c>
      <c r="G20" s="30">
        <f>IF(AND($D20&gt;=$H$4, $D20&lt;$H$6, 'Debt Model'!$G$8="Y"),-PMT($H$7,$H$5,$H$3),0)</f>
        <v>354579.76161867805</v>
      </c>
      <c r="H20" s="38">
        <f t="shared" si="2"/>
        <v>7.0674344951544787E-2</v>
      </c>
      <c r="I20" s="28">
        <f>IF(AND($D20&gt;=$J$4, $D20&lt;$J$6, 'Debt Model'!$G$9="Y"),-PMT($J$7,$J$5,$J$3),0)</f>
        <v>304700.03980076005</v>
      </c>
      <c r="J20" s="37">
        <f t="shared" si="3"/>
        <v>6.0732388169370294E-2</v>
      </c>
      <c r="K20" s="30">
        <f>IF(AND($D20&gt;=$L$4, $D20&lt;$L$6, 'Debt Model'!$G$10="Y"),-PMT($L$7,$L$5,$L$3),0)</f>
        <v>145301.79833915248</v>
      </c>
      <c r="L20" s="38">
        <f t="shared" si="4"/>
        <v>2.8961352365464835E-2</v>
      </c>
      <c r="M20" s="28">
        <f>IF(AND($D20&gt;=$N$4, $D20&lt;$N$6, 'Debt Model'!$G$11="Y"),-PMT($N$7,$N$5,$N$3),0)</f>
        <v>0</v>
      </c>
      <c r="N20" s="37">
        <f t="shared" si="5"/>
        <v>0</v>
      </c>
      <c r="O20" s="30">
        <f>IF(AND($D20&gt;=$P$4, $D20&lt;$P$6, 'Debt Model'!$G$12="Y"),-PMT($P$7,$P$5,$P$3),0)</f>
        <v>0</v>
      </c>
      <c r="P20" s="38">
        <f t="shared" si="6"/>
        <v>0</v>
      </c>
      <c r="Q20" s="28">
        <f>IF(AND($D20&gt;=$R$4, $D20&lt;$R$6, 'Debt Model'!$G$13="Y"),-PMT($R$7,$R$5,$R$3),0)</f>
        <v>0</v>
      </c>
      <c r="R20" s="37">
        <f t="shared" si="7"/>
        <v>0</v>
      </c>
      <c r="S20" s="30">
        <f>IF(AND($D20&gt;=$T$4, $D20&lt;$T$6, 'Debt Model'!$G$14="Y"),-PMT($T$7,$T$5,$T$3),0)</f>
        <v>0</v>
      </c>
      <c r="T20" s="38">
        <f t="shared" si="8"/>
        <v>0</v>
      </c>
      <c r="U20" s="28">
        <f>IF(AND($D20&gt;=$V$4, $D20&lt;$V$6, 'Debt Model'!$G$15="Y"),-PMT($V$7,$V$5,$V$3),0)</f>
        <v>0</v>
      </c>
      <c r="V20" s="37">
        <f t="shared" si="9"/>
        <v>0</v>
      </c>
      <c r="W20" s="30">
        <f>IF(AND($D20&gt;=$X$4, $D20&lt;$X$6, 'Debt Model'!$G$16="Y"),-PMT($X$7,$X$5,$X$3),0)</f>
        <v>0</v>
      </c>
      <c r="X20" s="38">
        <f t="shared" si="10"/>
        <v>0</v>
      </c>
      <c r="AA20" s="34">
        <f t="shared" si="0"/>
        <v>0.53709405630533524</v>
      </c>
    </row>
    <row r="21" spans="1:27">
      <c r="A21" s="30">
        <v>5017093004</v>
      </c>
      <c r="B21" s="30">
        <v>1712500</v>
      </c>
      <c r="C21" s="36">
        <v>0.3</v>
      </c>
      <c r="D21" s="27">
        <v>2029</v>
      </c>
      <c r="E21" s="28">
        <f>IF(AND($D21&gt;=$F$4, $D21&lt;$F$6, 'Debt Model'!$G$7="Y"),-PMT($F$7,$F$5,$F$3),0)</f>
        <v>384941.33142088901</v>
      </c>
      <c r="F21" s="37">
        <f t="shared" si="1"/>
        <v>7.6725970818955339E-2</v>
      </c>
      <c r="G21" s="30">
        <f>IF(AND($D21&gt;=$H$4, $D21&lt;$H$6, 'Debt Model'!$G$8="Y"),-PMT($H$7,$H$5,$H$3),0)</f>
        <v>354579.76161867805</v>
      </c>
      <c r="H21" s="38">
        <f t="shared" si="2"/>
        <v>7.0674344951544787E-2</v>
      </c>
      <c r="I21" s="28">
        <f>IF(AND($D21&gt;=$J$4, $D21&lt;$J$6, 'Debt Model'!$G$9="Y"),-PMT($J$7,$J$5,$J$3),0)</f>
        <v>304700.03980076005</v>
      </c>
      <c r="J21" s="37">
        <f t="shared" si="3"/>
        <v>6.0732388169370294E-2</v>
      </c>
      <c r="K21" s="30">
        <f>IF(AND($D21&gt;=$L$4, $D21&lt;$L$6, 'Debt Model'!$G$10="Y"),-PMT($L$7,$L$5,$L$3),0)</f>
        <v>145301.79833915248</v>
      </c>
      <c r="L21" s="38">
        <f t="shared" si="4"/>
        <v>2.8961352365464835E-2</v>
      </c>
      <c r="M21" s="28">
        <f>IF(AND($D21&gt;=$N$4, $D21&lt;$N$6, 'Debt Model'!$G$11="Y"),-PMT($N$7,$N$5,$N$3),0)</f>
        <v>0</v>
      </c>
      <c r="N21" s="37">
        <f t="shared" si="5"/>
        <v>0</v>
      </c>
      <c r="O21" s="30">
        <f>IF(AND($D21&gt;=$P$4, $D21&lt;$P$6, 'Debt Model'!$G$12="Y"),-PMT($P$7,$P$5,$P$3),0)</f>
        <v>0</v>
      </c>
      <c r="P21" s="38">
        <f t="shared" si="6"/>
        <v>0</v>
      </c>
      <c r="Q21" s="28">
        <f>IF(AND($D21&gt;=$R$4, $D21&lt;$R$6, 'Debt Model'!$G$13="Y"),-PMT($R$7,$R$5,$R$3),0)</f>
        <v>0</v>
      </c>
      <c r="R21" s="37">
        <f t="shared" si="7"/>
        <v>0</v>
      </c>
      <c r="S21" s="30">
        <f>IF(AND($D21&gt;=$T$4, $D21&lt;$T$6, 'Debt Model'!$G$14="Y"),-PMT($T$7,$T$5,$T$3),0)</f>
        <v>0</v>
      </c>
      <c r="T21" s="38">
        <f t="shared" si="8"/>
        <v>0</v>
      </c>
      <c r="U21" s="28">
        <f>IF(AND($D21&gt;=$V$4, $D21&lt;$V$6, 'Debt Model'!$G$15="Y"),-PMT($V$7,$V$5,$V$3),0)</f>
        <v>0</v>
      </c>
      <c r="V21" s="37">
        <f t="shared" si="9"/>
        <v>0</v>
      </c>
      <c r="W21" s="30">
        <f>IF(AND($D21&gt;=$X$4, $D21&lt;$X$6, 'Debt Model'!$G$16="Y"),-PMT($X$7,$X$5,$X$3),0)</f>
        <v>0</v>
      </c>
      <c r="X21" s="38">
        <f t="shared" si="10"/>
        <v>0</v>
      </c>
      <c r="AA21" s="34">
        <f t="shared" si="0"/>
        <v>0.53709405630533524</v>
      </c>
    </row>
    <row r="22" spans="1:27">
      <c r="A22" s="30">
        <v>5017093004</v>
      </c>
      <c r="B22" s="30">
        <v>1112300</v>
      </c>
      <c r="C22" s="36">
        <v>0.2</v>
      </c>
      <c r="D22" s="27">
        <v>2030</v>
      </c>
      <c r="E22" s="28">
        <f>IF(AND($D22&gt;=$F$4, $D22&lt;$F$6, 'Debt Model'!$G$7="Y"),-PMT($F$7,$F$5,$F$3),0)</f>
        <v>384941.33142088901</v>
      </c>
      <c r="F22" s="37">
        <f t="shared" si="1"/>
        <v>7.6725970818955339E-2</v>
      </c>
      <c r="G22" s="30">
        <f>IF(AND($D22&gt;=$H$4, $D22&lt;$H$6, 'Debt Model'!$G$8="Y"),-PMT($H$7,$H$5,$H$3),0)</f>
        <v>354579.76161867805</v>
      </c>
      <c r="H22" s="38">
        <f t="shared" si="2"/>
        <v>7.0674344951544787E-2</v>
      </c>
      <c r="I22" s="28">
        <f>IF(AND($D22&gt;=$J$4, $D22&lt;$J$6, 'Debt Model'!$G$9="Y"),-PMT($J$7,$J$5,$J$3),0)</f>
        <v>304700.03980076005</v>
      </c>
      <c r="J22" s="37">
        <f t="shared" si="3"/>
        <v>6.0732388169370294E-2</v>
      </c>
      <c r="K22" s="30">
        <f>IF(AND($D22&gt;=$L$4, $D22&lt;$L$6, 'Debt Model'!$G$10="Y"),-PMT($L$7,$L$5,$L$3),0)</f>
        <v>145301.79833915248</v>
      </c>
      <c r="L22" s="38">
        <f t="shared" si="4"/>
        <v>2.8961352365464835E-2</v>
      </c>
      <c r="M22" s="28">
        <f>IF(AND($D22&gt;=$N$4, $D22&lt;$N$6, 'Debt Model'!$G$11="Y"),-PMT($N$7,$N$5,$N$3),0)</f>
        <v>0</v>
      </c>
      <c r="N22" s="37">
        <f t="shared" si="5"/>
        <v>0</v>
      </c>
      <c r="O22" s="30">
        <f>IF(AND($D22&gt;=$P$4, $D22&lt;$P$6, 'Debt Model'!$G$12="Y"),-PMT($P$7,$P$5,$P$3),0)</f>
        <v>0</v>
      </c>
      <c r="P22" s="38">
        <f t="shared" si="6"/>
        <v>0</v>
      </c>
      <c r="Q22" s="28">
        <f>IF(AND($D22&gt;=$R$4, $D22&lt;$R$6, 'Debt Model'!$G$13="Y"),-PMT($R$7,$R$5,$R$3),0)</f>
        <v>0</v>
      </c>
      <c r="R22" s="37">
        <f t="shared" si="7"/>
        <v>0</v>
      </c>
      <c r="S22" s="30">
        <f>IF(AND($D22&gt;=$T$4, $D22&lt;$T$6, 'Debt Model'!$G$14="Y"),-PMT($T$7,$T$5,$T$3),0)</f>
        <v>0</v>
      </c>
      <c r="T22" s="38">
        <f t="shared" si="8"/>
        <v>0</v>
      </c>
      <c r="U22" s="28">
        <f>IF(AND($D22&gt;=$V$4, $D22&lt;$V$6, 'Debt Model'!$G$15="Y"),-PMT($V$7,$V$5,$V$3),0)</f>
        <v>0</v>
      </c>
      <c r="V22" s="37">
        <f t="shared" si="9"/>
        <v>0</v>
      </c>
      <c r="W22" s="30">
        <f>IF(AND($D22&gt;=$X$4, $D22&lt;$X$6, 'Debt Model'!$G$16="Y"),-PMT($X$7,$X$5,$X$3),0)</f>
        <v>0</v>
      </c>
      <c r="X22" s="38">
        <f t="shared" si="10"/>
        <v>0</v>
      </c>
      <c r="AA22" s="34">
        <f t="shared" si="0"/>
        <v>0.43709405630533527</v>
      </c>
    </row>
    <row r="23" spans="1:27">
      <c r="A23" s="30">
        <v>5017093004</v>
      </c>
      <c r="B23" s="30">
        <v>1111500</v>
      </c>
      <c r="C23" s="39"/>
      <c r="D23" s="27">
        <v>2031</v>
      </c>
      <c r="E23" s="28">
        <f>IF(AND($D23&gt;=$F$4, $D23&lt;$F$6, 'Debt Model'!$G$7="Y"),-PMT($F$7,$F$5,$F$3),0)</f>
        <v>0</v>
      </c>
      <c r="F23" s="37">
        <f t="shared" si="1"/>
        <v>0</v>
      </c>
      <c r="G23" s="30">
        <f>IF(AND($D23&gt;=$H$4, $D23&lt;$H$6, 'Debt Model'!$G$8="Y"),-PMT($H$7,$H$5,$H$3),0)</f>
        <v>354579.76161867805</v>
      </c>
      <c r="H23" s="38">
        <f t="shared" si="2"/>
        <v>7.0674344951544787E-2</v>
      </c>
      <c r="I23" s="28">
        <f>IF(AND($D23&gt;=$J$4, $D23&lt;$J$6, 'Debt Model'!$G$9="Y"),-PMT($J$7,$J$5,$J$3),0)</f>
        <v>304700.03980076005</v>
      </c>
      <c r="J23" s="37">
        <f t="shared" si="3"/>
        <v>6.0732388169370294E-2</v>
      </c>
      <c r="K23" s="30">
        <f>IF(AND($D23&gt;=$L$4, $D23&lt;$L$6, 'Debt Model'!$G$10="Y"),-PMT($L$7,$L$5,$L$3),0)</f>
        <v>145301.79833915248</v>
      </c>
      <c r="L23" s="38">
        <f t="shared" si="4"/>
        <v>2.8961352365464835E-2</v>
      </c>
      <c r="M23" s="28">
        <f>IF(AND($D23&gt;=$N$4, $D23&lt;$N$6, 'Debt Model'!$G$11="Y"),-PMT($N$7,$N$5,$N$3),0)</f>
        <v>0</v>
      </c>
      <c r="N23" s="37">
        <f t="shared" si="5"/>
        <v>0</v>
      </c>
      <c r="O23" s="30">
        <f>IF(AND($D23&gt;=$P$4, $D23&lt;$P$6, 'Debt Model'!$G$12="Y"),-PMT($P$7,$P$5,$P$3),0)</f>
        <v>0</v>
      </c>
      <c r="P23" s="38">
        <f t="shared" si="6"/>
        <v>0</v>
      </c>
      <c r="Q23" s="28">
        <f>IF(AND($D23&gt;=$R$4, $D23&lt;$R$6, 'Debt Model'!$G$13="Y"),-PMT($R$7,$R$5,$R$3),0)</f>
        <v>0</v>
      </c>
      <c r="R23" s="37">
        <f t="shared" si="7"/>
        <v>0</v>
      </c>
      <c r="S23" s="30">
        <f>IF(AND($D23&gt;=$T$4, $D23&lt;$T$6, 'Debt Model'!$G$14="Y"),-PMT($T$7,$T$5,$T$3),0)</f>
        <v>0</v>
      </c>
      <c r="T23" s="38">
        <f t="shared" si="8"/>
        <v>0</v>
      </c>
      <c r="U23" s="28">
        <f>IF(AND($D23&gt;=$V$4, $D23&lt;$V$6, 'Debt Model'!$G$15="Y"),-PMT($V$7,$V$5,$V$3),0)</f>
        <v>0</v>
      </c>
      <c r="V23" s="37">
        <f t="shared" si="9"/>
        <v>0</v>
      </c>
      <c r="W23" s="30">
        <f>IF(AND($D23&gt;=$X$4, $D23&lt;$X$6, 'Debt Model'!$G$16="Y"),-PMT($X$7,$X$5,$X$3),0)</f>
        <v>0</v>
      </c>
      <c r="X23" s="38">
        <f t="shared" si="10"/>
        <v>0</v>
      </c>
      <c r="AA23" s="34">
        <f t="shared" si="0"/>
        <v>0.16036808548637993</v>
      </c>
    </row>
    <row r="24" spans="1:27">
      <c r="A24" s="30">
        <v>5017093004</v>
      </c>
      <c r="B24" s="30">
        <v>1113600</v>
      </c>
      <c r="C24" s="39"/>
      <c r="D24" s="27">
        <v>2032</v>
      </c>
      <c r="E24" s="28">
        <f>IF(AND($D24&gt;=$F$4, $D24&lt;$F$6, 'Debt Model'!$G$7="Y"),-PMT($F$7,$F$5,$F$3),0)</f>
        <v>0</v>
      </c>
      <c r="F24" s="37">
        <f t="shared" si="1"/>
        <v>0</v>
      </c>
      <c r="G24" s="30">
        <f>IF(AND($D24&gt;=$H$4, $D24&lt;$H$6, 'Debt Model'!$G$8="Y"),-PMT($H$7,$H$5,$H$3),0)</f>
        <v>0</v>
      </c>
      <c r="H24" s="38">
        <f t="shared" si="2"/>
        <v>0</v>
      </c>
      <c r="I24" s="28">
        <f>IF(AND($D24&gt;=$J$4, $D24&lt;$J$6, 'Debt Model'!$G$9="Y"),-PMT($J$7,$J$5,$J$3),0)</f>
        <v>304700.03980076005</v>
      </c>
      <c r="J24" s="37">
        <f t="shared" si="3"/>
        <v>6.0732388169370294E-2</v>
      </c>
      <c r="K24" s="30">
        <f>IF(AND($D24&gt;=$L$4, $D24&lt;$L$6, 'Debt Model'!$G$10="Y"),-PMT($L$7,$L$5,$L$3),0)</f>
        <v>145301.79833915248</v>
      </c>
      <c r="L24" s="38">
        <f t="shared" si="4"/>
        <v>2.8961352365464835E-2</v>
      </c>
      <c r="M24" s="28">
        <f>IF(AND($D24&gt;=$N$4, $D24&lt;$N$6, 'Debt Model'!$G$11="Y"),-PMT($N$7,$N$5,$N$3),0)</f>
        <v>0</v>
      </c>
      <c r="N24" s="37">
        <f t="shared" si="5"/>
        <v>0</v>
      </c>
      <c r="O24" s="30">
        <f>IF(AND($D24&gt;=$P$4, $D24&lt;$P$6, 'Debt Model'!$G$12="Y"),-PMT($P$7,$P$5,$P$3),0)</f>
        <v>0</v>
      </c>
      <c r="P24" s="38">
        <f t="shared" si="6"/>
        <v>0</v>
      </c>
      <c r="Q24" s="28">
        <f>IF(AND($D24&gt;=$R$4, $D24&lt;$R$6, 'Debt Model'!$G$13="Y"),-PMT($R$7,$R$5,$R$3),0)</f>
        <v>0</v>
      </c>
      <c r="R24" s="37">
        <f t="shared" si="7"/>
        <v>0</v>
      </c>
      <c r="S24" s="30">
        <f>IF(AND($D24&gt;=$T$4, $D24&lt;$T$6, 'Debt Model'!$G$14="Y"),-PMT($T$7,$T$5,$T$3),0)</f>
        <v>0</v>
      </c>
      <c r="T24" s="38">
        <f t="shared" si="8"/>
        <v>0</v>
      </c>
      <c r="U24" s="28">
        <f>IF(AND($D24&gt;=$V$4, $D24&lt;$V$6, 'Debt Model'!$G$15="Y"),-PMT($V$7,$V$5,$V$3),0)</f>
        <v>0</v>
      </c>
      <c r="V24" s="37">
        <f t="shared" si="9"/>
        <v>0</v>
      </c>
      <c r="W24" s="30">
        <f>IF(AND($D24&gt;=$X$4, $D24&lt;$X$6, 'Debt Model'!$G$16="Y"),-PMT($X$7,$X$5,$X$3),0)</f>
        <v>0</v>
      </c>
      <c r="X24" s="38">
        <f t="shared" si="10"/>
        <v>0</v>
      </c>
      <c r="AA24" s="34">
        <f t="shared" si="0"/>
        <v>8.9693740534835129E-2</v>
      </c>
    </row>
    <row r="25" spans="1:27">
      <c r="A25" s="30">
        <v>5017093004</v>
      </c>
      <c r="B25" s="30">
        <v>1113000</v>
      </c>
      <c r="C25" s="39"/>
      <c r="D25" s="27">
        <v>2033</v>
      </c>
      <c r="E25" s="28">
        <f>IF(AND($D25&gt;=$F$4, $D25&lt;$F$6, 'Debt Model'!$G$7="Y"),-PMT($F$7,$F$5,$F$3),0)</f>
        <v>0</v>
      </c>
      <c r="F25" s="37">
        <f t="shared" si="1"/>
        <v>0</v>
      </c>
      <c r="G25" s="30">
        <f>IF(AND($D25&gt;=$H$4, $D25&lt;$H$6, 'Debt Model'!$G$8="Y"),-PMT($H$7,$H$5,$H$3),0)</f>
        <v>0</v>
      </c>
      <c r="H25" s="38">
        <f t="shared" si="2"/>
        <v>0</v>
      </c>
      <c r="I25" s="28">
        <f>IF(AND($D25&gt;=$J$4, $D25&lt;$J$6, 'Debt Model'!$G$9="Y"),-PMT($J$7,$J$5,$J$3),0)</f>
        <v>0</v>
      </c>
      <c r="J25" s="37">
        <f t="shared" si="3"/>
        <v>0</v>
      </c>
      <c r="K25" s="30">
        <f>IF(AND($D25&gt;=$L$4, $D25&lt;$L$6, 'Debt Model'!$G$10="Y"),-PMT($L$7,$L$5,$L$3),0)</f>
        <v>145301.79833915248</v>
      </c>
      <c r="L25" s="38">
        <f t="shared" si="4"/>
        <v>2.8961352365464835E-2</v>
      </c>
      <c r="M25" s="28">
        <f>IF(AND($D25&gt;=$N$4, $D25&lt;$N$6, 'Debt Model'!$G$11="Y"),-PMT($N$7,$N$5,$N$3),0)</f>
        <v>0</v>
      </c>
      <c r="N25" s="37">
        <f t="shared" si="5"/>
        <v>0</v>
      </c>
      <c r="O25" s="30">
        <f>IF(AND($D25&gt;=$P$4, $D25&lt;$P$6, 'Debt Model'!$G$12="Y"),-PMT($P$7,$P$5,$P$3),0)</f>
        <v>0</v>
      </c>
      <c r="P25" s="38">
        <f t="shared" si="6"/>
        <v>0</v>
      </c>
      <c r="Q25" s="28">
        <f>IF(AND($D25&gt;=$R$4, $D25&lt;$R$6, 'Debt Model'!$G$13="Y"),-PMT($R$7,$R$5,$R$3),0)</f>
        <v>0</v>
      </c>
      <c r="R25" s="37">
        <f t="shared" si="7"/>
        <v>0</v>
      </c>
      <c r="S25" s="30">
        <f>IF(AND($D25&gt;=$T$4, $D25&lt;$T$6, 'Debt Model'!$G$14="Y"),-PMT($T$7,$T$5,$T$3),0)</f>
        <v>0</v>
      </c>
      <c r="T25" s="38">
        <f t="shared" si="8"/>
        <v>0</v>
      </c>
      <c r="U25" s="28">
        <f>IF(AND($D25&gt;=$V$4, $D25&lt;$V$6, 'Debt Model'!$G$15="Y"),-PMT($V$7,$V$5,$V$3),0)</f>
        <v>0</v>
      </c>
      <c r="V25" s="37">
        <f t="shared" si="9"/>
        <v>0</v>
      </c>
      <c r="W25" s="30">
        <f>IF(AND($D25&gt;=$X$4, $D25&lt;$X$6, 'Debt Model'!$G$16="Y"),-PMT($X$7,$X$5,$X$3),0)</f>
        <v>0</v>
      </c>
      <c r="X25" s="38">
        <f t="shared" si="10"/>
        <v>0</v>
      </c>
      <c r="AA25" s="34">
        <f t="shared" si="0"/>
        <v>2.8961352365464835E-2</v>
      </c>
    </row>
    <row r="26" spans="1:27">
      <c r="A26" s="30">
        <v>5017093004</v>
      </c>
      <c r="B26" s="30">
        <v>912299.99999999988</v>
      </c>
      <c r="C26" s="39"/>
      <c r="D26" s="27">
        <v>2034</v>
      </c>
      <c r="E26" s="28">
        <f>IF(AND($D26&gt;=$F$4, $D26&lt;$F$6, 'Debt Model'!$G$7="Y"),-PMT($F$7,$F$5,$F$3),0)</f>
        <v>0</v>
      </c>
      <c r="F26" s="37">
        <f t="shared" si="1"/>
        <v>0</v>
      </c>
      <c r="G26" s="30">
        <f>IF(AND($D26&gt;=$H$4, $D26&lt;$H$6, 'Debt Model'!$G$8="Y"),-PMT($H$7,$H$5,$H$3),0)</f>
        <v>0</v>
      </c>
      <c r="H26" s="38">
        <f t="shared" si="2"/>
        <v>0</v>
      </c>
      <c r="I26" s="28">
        <f>IF(AND($D26&gt;=$J$4, $D26&lt;$J$6, 'Debt Model'!$G$9="Y"),-PMT($J$7,$J$5,$J$3),0)</f>
        <v>0</v>
      </c>
      <c r="J26" s="37">
        <f t="shared" si="3"/>
        <v>0</v>
      </c>
      <c r="K26" s="30">
        <f>IF(AND($D26&gt;=$L$4, $D26&lt;$L$6, 'Debt Model'!$G$10="Y"),-PMT($L$7,$L$5,$L$3),0)</f>
        <v>0</v>
      </c>
      <c r="L26" s="38">
        <f t="shared" si="4"/>
        <v>0</v>
      </c>
      <c r="M26" s="28">
        <f>IF(AND($D26&gt;=$N$4, $D26&lt;$N$6, 'Debt Model'!$G$11="Y"),-PMT($N$7,$N$5,$N$3),0)</f>
        <v>0</v>
      </c>
      <c r="N26" s="37">
        <f t="shared" si="5"/>
        <v>0</v>
      </c>
      <c r="O26" s="30">
        <f>IF(AND($D26&gt;=$P$4, $D26&lt;$P$6, 'Debt Model'!$G$12="Y"),-PMT($P$7,$P$5,$P$3),0)</f>
        <v>0</v>
      </c>
      <c r="P26" s="38">
        <f t="shared" si="6"/>
        <v>0</v>
      </c>
      <c r="Q26" s="28">
        <f>IF(AND($D26&gt;=$R$4, $D26&lt;$R$6, 'Debt Model'!$G$13="Y"),-PMT($R$7,$R$5,$R$3),0)</f>
        <v>0</v>
      </c>
      <c r="R26" s="37">
        <f t="shared" si="7"/>
        <v>0</v>
      </c>
      <c r="S26" s="30">
        <f>IF(AND($D26&gt;=$T$4, $D26&lt;$T$6, 'Debt Model'!$G$14="Y"),-PMT($T$7,$T$5,$T$3),0)</f>
        <v>0</v>
      </c>
      <c r="T26" s="38">
        <f t="shared" si="8"/>
        <v>0</v>
      </c>
      <c r="U26" s="28">
        <f>IF(AND($D26&gt;=$V$4, $D26&lt;$V$6, 'Debt Model'!$G$15="Y"),-PMT($V$7,$V$5,$V$3),0)</f>
        <v>0</v>
      </c>
      <c r="V26" s="37">
        <f t="shared" si="9"/>
        <v>0</v>
      </c>
      <c r="W26" s="30">
        <f>IF(AND($D26&gt;=$X$4, $D26&lt;$X$6, 'Debt Model'!$G$16="Y"),-PMT($X$7,$X$5,$X$3),0)</f>
        <v>0</v>
      </c>
      <c r="X26" s="38">
        <f t="shared" si="10"/>
        <v>0</v>
      </c>
      <c r="AA26" s="34">
        <f t="shared" si="0"/>
        <v>0</v>
      </c>
    </row>
    <row r="27" spans="1:27">
      <c r="A27" s="30">
        <v>5017093004</v>
      </c>
      <c r="B27" s="30">
        <v>0</v>
      </c>
      <c r="C27" s="39"/>
      <c r="D27" s="27">
        <v>2035</v>
      </c>
      <c r="E27" s="28">
        <f>IF(AND($D27&gt;=$F$4, $D27&lt;$F$6, 'Debt Model'!$G$7="Y"),-PMT($F$7,$F$5,$F$3),0)</f>
        <v>0</v>
      </c>
      <c r="F27" s="37">
        <f t="shared" si="1"/>
        <v>0</v>
      </c>
      <c r="G27" s="30">
        <f>IF(AND($D27&gt;=$H$4, $D27&lt;$H$6, 'Debt Model'!$G$8="Y"),-PMT($H$7,$H$5,$H$3),0)</f>
        <v>0</v>
      </c>
      <c r="H27" s="38">
        <f t="shared" si="2"/>
        <v>0</v>
      </c>
      <c r="I27" s="28">
        <f>IF(AND($D27&gt;=$J$4, $D27&lt;$J$6, 'Debt Model'!$G$9="Y"),-PMT($J$7,$J$5,$J$3),0)</f>
        <v>0</v>
      </c>
      <c r="J27" s="37">
        <f t="shared" si="3"/>
        <v>0</v>
      </c>
      <c r="K27" s="30">
        <f>IF(AND($D27&gt;=$L$4, $D27&lt;$L$6, 'Debt Model'!$G$10="Y"),-PMT($L$7,$L$5,$L$3),0)</f>
        <v>0</v>
      </c>
      <c r="L27" s="38">
        <f t="shared" si="4"/>
        <v>0</v>
      </c>
      <c r="M27" s="28">
        <f>IF(AND($D27&gt;=$N$4, $D27&lt;$N$6, 'Debt Model'!$G$11="Y"),-PMT($N$7,$N$5,$N$3),0)</f>
        <v>0</v>
      </c>
      <c r="N27" s="37">
        <f t="shared" si="5"/>
        <v>0</v>
      </c>
      <c r="O27" s="30">
        <f>IF(AND($D27&gt;=$P$4, $D27&lt;$P$6, 'Debt Model'!$G$12="Y"),-PMT($P$7,$P$5,$P$3),0)</f>
        <v>0</v>
      </c>
      <c r="P27" s="38">
        <f t="shared" si="6"/>
        <v>0</v>
      </c>
      <c r="Q27" s="28">
        <f>IF(AND($D27&gt;=$R$4, $D27&lt;$R$6, 'Debt Model'!$G$13="Y"),-PMT($R$7,$R$5,$R$3),0)</f>
        <v>0</v>
      </c>
      <c r="R27" s="37">
        <f t="shared" si="7"/>
        <v>0</v>
      </c>
      <c r="S27" s="30">
        <f>IF(AND($D27&gt;=$T$4, $D27&lt;$T$6, 'Debt Model'!$G$14="Y"),-PMT($T$7,$T$5,$T$3),0)</f>
        <v>0</v>
      </c>
      <c r="T27" s="38">
        <f t="shared" si="8"/>
        <v>0</v>
      </c>
      <c r="U27" s="28">
        <f>IF(AND($D27&gt;=$V$4, $D27&lt;$V$6, 'Debt Model'!$G$15="Y"),-PMT($V$7,$V$5,$V$3),0)</f>
        <v>0</v>
      </c>
      <c r="V27" s="37">
        <f t="shared" si="9"/>
        <v>0</v>
      </c>
      <c r="W27" s="30">
        <f>IF(AND($D27&gt;=$X$4, $D27&lt;$X$6, 'Debt Model'!$G$16="Y"),-PMT($X$7,$X$5,$X$3),0)</f>
        <v>0</v>
      </c>
      <c r="X27" s="38">
        <f t="shared" si="10"/>
        <v>0</v>
      </c>
      <c r="AA27" s="34">
        <f t="shared" si="0"/>
        <v>0</v>
      </c>
    </row>
    <row r="28" spans="1:27">
      <c r="A28" s="30">
        <v>5017093004</v>
      </c>
      <c r="B28" s="30">
        <v>0</v>
      </c>
      <c r="C28" s="39"/>
      <c r="D28" s="27">
        <v>2036</v>
      </c>
      <c r="E28" s="28">
        <f>IF(AND($D28&gt;=$F$4, $D28&lt;$F$6, 'Debt Model'!$G$7="Y"),-PMT($F$7,$F$5,$F$3),0)</f>
        <v>0</v>
      </c>
      <c r="F28" s="37">
        <f t="shared" si="1"/>
        <v>0</v>
      </c>
      <c r="G28" s="30">
        <f>IF(AND($D28&gt;=$H$4, $D28&lt;$H$6, 'Debt Model'!$G$8="Y"),-PMT($H$7,$H$5,$H$3),0)</f>
        <v>0</v>
      </c>
      <c r="H28" s="38">
        <f t="shared" si="2"/>
        <v>0</v>
      </c>
      <c r="I28" s="28">
        <f>IF(AND($D28&gt;=$J$4, $D28&lt;$J$6, 'Debt Model'!$G$9="Y"),-PMT($J$7,$J$5,$J$3),0)</f>
        <v>0</v>
      </c>
      <c r="J28" s="37">
        <f t="shared" si="3"/>
        <v>0</v>
      </c>
      <c r="K28" s="30">
        <f>IF(AND($D28&gt;=$L$4, $D28&lt;$L$6, 'Debt Model'!$G$10="Y"),-PMT($L$7,$L$5,$L$3),0)</f>
        <v>0</v>
      </c>
      <c r="L28" s="38">
        <f t="shared" si="4"/>
        <v>0</v>
      </c>
      <c r="M28" s="28">
        <f>IF(AND($D28&gt;=$N$4, $D28&lt;$N$6, 'Debt Model'!$G$11="Y"),-PMT($N$7,$N$5,$N$3),0)</f>
        <v>0</v>
      </c>
      <c r="N28" s="37">
        <f t="shared" si="5"/>
        <v>0</v>
      </c>
      <c r="O28" s="30">
        <f>IF(AND($D28&gt;=$P$4, $D28&lt;$P$6, 'Debt Model'!$G$12="Y"),-PMT($P$7,$P$5,$P$3),0)</f>
        <v>0</v>
      </c>
      <c r="P28" s="38">
        <f t="shared" si="6"/>
        <v>0</v>
      </c>
      <c r="Q28" s="28">
        <f>IF(AND($D28&gt;=$R$4, $D28&lt;$R$6, 'Debt Model'!$G$13="Y"),-PMT($R$7,$R$5,$R$3),0)</f>
        <v>0</v>
      </c>
      <c r="R28" s="37">
        <f t="shared" si="7"/>
        <v>0</v>
      </c>
      <c r="S28" s="30">
        <f>IF(AND($D28&gt;=$T$4, $D28&lt;$T$6, 'Debt Model'!$G$14="Y"),-PMT($T$7,$T$5,$T$3),0)</f>
        <v>0</v>
      </c>
      <c r="T28" s="38">
        <f t="shared" si="8"/>
        <v>0</v>
      </c>
      <c r="U28" s="28">
        <f>IF(AND($D28&gt;=$V$4, $D28&lt;$V$6, 'Debt Model'!$G$15="Y"),-PMT($V$7,$V$5,$V$3),0)</f>
        <v>0</v>
      </c>
      <c r="V28" s="37">
        <f t="shared" si="9"/>
        <v>0</v>
      </c>
      <c r="W28" s="30">
        <f>IF(AND($D28&gt;=$X$4, $D28&lt;$X$6, 'Debt Model'!$G$16="Y"),-PMT($X$7,$X$5,$X$3),0)</f>
        <v>0</v>
      </c>
      <c r="X28" s="38">
        <f t="shared" si="10"/>
        <v>0</v>
      </c>
      <c r="AA28" s="34">
        <f t="shared" si="0"/>
        <v>0</v>
      </c>
    </row>
    <row r="29" spans="1:27">
      <c r="A29" s="30">
        <v>5017093004</v>
      </c>
      <c r="B29" s="30">
        <v>0</v>
      </c>
      <c r="C29" s="39"/>
      <c r="D29" s="27">
        <v>2037</v>
      </c>
      <c r="E29" s="28">
        <f>IF(AND($D29&gt;=$F$4, $D29&lt;$F$6, 'Debt Model'!$G$7="Y"),-PMT($F$7,$F$5,$F$3),0)</f>
        <v>0</v>
      </c>
      <c r="F29" s="37">
        <f t="shared" si="1"/>
        <v>0</v>
      </c>
      <c r="G29" s="30">
        <f>IF(AND($D29&gt;=$H$4, $D29&lt;$H$6, 'Debt Model'!$G$8="Y"),-PMT($H$7,$H$5,$H$3),0)</f>
        <v>0</v>
      </c>
      <c r="H29" s="38">
        <f t="shared" si="2"/>
        <v>0</v>
      </c>
      <c r="I29" s="28">
        <f>IF(AND($D29&gt;=$J$4, $D29&lt;$J$6, 'Debt Model'!$G$9="Y"),-PMT($J$7,$J$5,$J$3),0)</f>
        <v>0</v>
      </c>
      <c r="J29" s="37">
        <f t="shared" si="3"/>
        <v>0</v>
      </c>
      <c r="K29" s="30">
        <f>IF(AND($D29&gt;=$L$4, $D29&lt;$L$6, 'Debt Model'!$G$10="Y"),-PMT($L$7,$L$5,$L$3),0)</f>
        <v>0</v>
      </c>
      <c r="L29" s="38">
        <f t="shared" si="4"/>
        <v>0</v>
      </c>
      <c r="M29" s="28">
        <f>IF(AND($D29&gt;=$N$4, $D29&lt;$N$6, 'Debt Model'!$G$11="Y"),-PMT($N$7,$N$5,$N$3),0)</f>
        <v>0</v>
      </c>
      <c r="N29" s="37">
        <f t="shared" si="5"/>
        <v>0</v>
      </c>
      <c r="O29" s="30">
        <f>IF(AND($D29&gt;=$P$4, $D29&lt;$P$6, 'Debt Model'!$G$12="Y"),-PMT($P$7,$P$5,$P$3),0)</f>
        <v>0</v>
      </c>
      <c r="P29" s="38">
        <f t="shared" si="6"/>
        <v>0</v>
      </c>
      <c r="Q29" s="28">
        <f>IF(AND($D29&gt;=$R$4, $D29&lt;$R$6, 'Debt Model'!$G$13="Y"),-PMT($R$7,$R$5,$R$3),0)</f>
        <v>0</v>
      </c>
      <c r="R29" s="37">
        <f t="shared" si="7"/>
        <v>0</v>
      </c>
      <c r="S29" s="30">
        <f>IF(AND($D29&gt;=$T$4, $D29&lt;$T$6, 'Debt Model'!$G$14="Y"),-PMT($T$7,$T$5,$T$3),0)</f>
        <v>0</v>
      </c>
      <c r="T29" s="38">
        <f t="shared" si="8"/>
        <v>0</v>
      </c>
      <c r="U29" s="28">
        <f>IF(AND($D29&gt;=$V$4, $D29&lt;$V$6, 'Debt Model'!$G$15="Y"),-PMT($V$7,$V$5,$V$3),0)</f>
        <v>0</v>
      </c>
      <c r="V29" s="37">
        <f t="shared" si="9"/>
        <v>0</v>
      </c>
      <c r="W29" s="30">
        <f>IF(AND($D29&gt;=$X$4, $D29&lt;$X$6, 'Debt Model'!$G$16="Y"),-PMT($X$7,$X$5,$X$3),0)</f>
        <v>0</v>
      </c>
      <c r="X29" s="38">
        <f t="shared" si="10"/>
        <v>0</v>
      </c>
      <c r="AA29" s="34">
        <f t="shared" si="0"/>
        <v>0</v>
      </c>
    </row>
    <row r="30" spans="1:27">
      <c r="A30" s="30">
        <v>5017093004</v>
      </c>
      <c r="B30" s="30">
        <v>0</v>
      </c>
      <c r="C30" s="39"/>
      <c r="D30" s="27">
        <v>2038</v>
      </c>
      <c r="E30" s="28">
        <f>IF(AND($D30&gt;=$F$4, $D30&lt;$F$6, 'Debt Model'!$G$7="Y"),-PMT($F$7,$F$5,$F$3),0)</f>
        <v>0</v>
      </c>
      <c r="F30" s="37">
        <f t="shared" si="1"/>
        <v>0</v>
      </c>
      <c r="G30" s="30">
        <f>IF(AND($D30&gt;=$H$4, $D30&lt;$H$6, 'Debt Model'!$G$8="Y"),-PMT($H$7,$H$5,$H$3),0)</f>
        <v>0</v>
      </c>
      <c r="H30" s="38">
        <f t="shared" si="2"/>
        <v>0</v>
      </c>
      <c r="I30" s="28">
        <f>IF(AND($D30&gt;=$J$4, $D30&lt;$J$6, 'Debt Model'!$G$9="Y"),-PMT($J$7,$J$5,$J$3),0)</f>
        <v>0</v>
      </c>
      <c r="J30" s="37">
        <f t="shared" si="3"/>
        <v>0</v>
      </c>
      <c r="K30" s="30">
        <f>IF(AND($D30&gt;=$L$4, $D30&lt;$L$6, 'Debt Model'!$G$10="Y"),-PMT($L$7,$L$5,$L$3),0)</f>
        <v>0</v>
      </c>
      <c r="L30" s="38">
        <f t="shared" si="4"/>
        <v>0</v>
      </c>
      <c r="M30" s="28">
        <f>IF(AND($D30&gt;=$N$4, $D30&lt;$N$6, 'Debt Model'!$G$11="Y"),-PMT($N$7,$N$5,$N$3),0)</f>
        <v>0</v>
      </c>
      <c r="N30" s="37">
        <f t="shared" si="5"/>
        <v>0</v>
      </c>
      <c r="O30" s="30">
        <f>IF(AND($D30&gt;=$P$4, $D30&lt;$P$6, 'Debt Model'!$G$12="Y"),-PMT($P$7,$P$5,$P$3),0)</f>
        <v>0</v>
      </c>
      <c r="P30" s="38">
        <f t="shared" si="6"/>
        <v>0</v>
      </c>
      <c r="Q30" s="28">
        <f>IF(AND($D30&gt;=$R$4, $D30&lt;$R$6, 'Debt Model'!$G$13="Y"),-PMT($R$7,$R$5,$R$3),0)</f>
        <v>0</v>
      </c>
      <c r="R30" s="37">
        <f t="shared" si="7"/>
        <v>0</v>
      </c>
      <c r="S30" s="30">
        <f>IF(AND($D30&gt;=$T$4, $D30&lt;$T$6, 'Debt Model'!$G$14="Y"),-PMT($T$7,$T$5,$T$3),0)</f>
        <v>0</v>
      </c>
      <c r="T30" s="38">
        <f t="shared" si="8"/>
        <v>0</v>
      </c>
      <c r="U30" s="28">
        <f>IF(AND($D30&gt;=$V$4, $D30&lt;$V$6, 'Debt Model'!$G$15="Y"),-PMT($V$7,$V$5,$V$3),0)</f>
        <v>0</v>
      </c>
      <c r="V30" s="37">
        <f t="shared" si="9"/>
        <v>0</v>
      </c>
      <c r="W30" s="30">
        <f>IF(AND($D30&gt;=$X$4, $D30&lt;$X$6, 'Debt Model'!$G$16="Y"),-PMT($X$7,$X$5,$X$3),0)</f>
        <v>0</v>
      </c>
      <c r="X30" s="38">
        <f t="shared" si="10"/>
        <v>0</v>
      </c>
      <c r="AA30" s="34">
        <f t="shared" si="0"/>
        <v>0</v>
      </c>
    </row>
    <row r="31" spans="1:27">
      <c r="A31" s="30">
        <v>5017093004</v>
      </c>
      <c r="B31" s="30">
        <v>0</v>
      </c>
      <c r="C31" s="39"/>
      <c r="D31" s="27">
        <v>2039</v>
      </c>
      <c r="E31" s="28">
        <f>IF(AND($D31&gt;=$F$4, $D31&lt;$F$6, 'Debt Model'!$G$7="Y"),-PMT($F$7,$F$5,$F$3),0)</f>
        <v>0</v>
      </c>
      <c r="F31" s="37">
        <f t="shared" si="1"/>
        <v>0</v>
      </c>
      <c r="G31" s="30">
        <f>IF(AND($D31&gt;=$H$4, $D31&lt;$H$6, 'Debt Model'!$G$8="Y"),-PMT($H$7,$H$5,$H$3),0)</f>
        <v>0</v>
      </c>
      <c r="H31" s="38">
        <f t="shared" si="2"/>
        <v>0</v>
      </c>
      <c r="I31" s="28">
        <f>IF(AND($D31&gt;=$J$4, $D31&lt;$J$6, 'Debt Model'!$G$9="Y"),-PMT($J$7,$J$5,$J$3),0)</f>
        <v>0</v>
      </c>
      <c r="J31" s="37">
        <f t="shared" si="3"/>
        <v>0</v>
      </c>
      <c r="K31" s="30">
        <f>IF(AND($D31&gt;=$L$4, $D31&lt;$L$6, 'Debt Model'!$G$10="Y"),-PMT($L$7,$L$5,$L$3),0)</f>
        <v>0</v>
      </c>
      <c r="L31" s="38">
        <f t="shared" si="4"/>
        <v>0</v>
      </c>
      <c r="M31" s="28">
        <f>IF(AND($D31&gt;=$N$4, $D31&lt;$N$6, 'Debt Model'!$G$11="Y"),-PMT($N$7,$N$5,$N$3),0)</f>
        <v>0</v>
      </c>
      <c r="N31" s="37">
        <f t="shared" si="5"/>
        <v>0</v>
      </c>
      <c r="O31" s="30">
        <f>IF(AND($D31&gt;=$P$4, $D31&lt;$P$6, 'Debt Model'!$G$12="Y"),-PMT($P$7,$P$5,$P$3),0)</f>
        <v>0</v>
      </c>
      <c r="P31" s="38">
        <f t="shared" si="6"/>
        <v>0</v>
      </c>
      <c r="Q31" s="28">
        <f>IF(AND($D31&gt;=$R$4, $D31&lt;$R$6, 'Debt Model'!$G$13="Y"),-PMT($R$7,$R$5,$R$3),0)</f>
        <v>0</v>
      </c>
      <c r="R31" s="37">
        <f t="shared" si="7"/>
        <v>0</v>
      </c>
      <c r="S31" s="30">
        <f>IF(AND($D31&gt;=$T$4, $D31&lt;$T$6, 'Debt Model'!$G$14="Y"),-PMT($T$7,$T$5,$T$3),0)</f>
        <v>0</v>
      </c>
      <c r="T31" s="38">
        <f t="shared" si="8"/>
        <v>0</v>
      </c>
      <c r="U31" s="28">
        <f>IF(AND($D31&gt;=$V$4, $D31&lt;$V$6, 'Debt Model'!$G$15="Y"),-PMT($V$7,$V$5,$V$3),0)</f>
        <v>0</v>
      </c>
      <c r="V31" s="37">
        <f t="shared" si="9"/>
        <v>0</v>
      </c>
      <c r="W31" s="30">
        <f>IF(AND($D31&gt;=$X$4, $D31&lt;$X$6, 'Debt Model'!$G$16="Y"),-PMT($X$7,$X$5,$X$3),0)</f>
        <v>0</v>
      </c>
      <c r="X31" s="38">
        <f t="shared" si="10"/>
        <v>0</v>
      </c>
      <c r="AA31" s="34">
        <f t="shared" si="0"/>
        <v>0</v>
      </c>
    </row>
    <row r="32" spans="1:27">
      <c r="A32" s="30">
        <v>5017093004</v>
      </c>
      <c r="B32" s="30">
        <v>0</v>
      </c>
      <c r="C32" s="39"/>
      <c r="D32" s="40"/>
      <c r="E32" s="28"/>
      <c r="F32" s="37"/>
      <c r="G32" s="30"/>
      <c r="H32" s="38"/>
      <c r="I32" s="28"/>
      <c r="J32" s="37"/>
      <c r="K32" s="30"/>
      <c r="L32" s="38"/>
      <c r="M32" s="28"/>
      <c r="N32" s="37"/>
      <c r="O32" s="30"/>
      <c r="P32" s="38"/>
      <c r="Q32" s="28"/>
      <c r="R32" s="37"/>
      <c r="S32" s="30"/>
      <c r="T32" s="38"/>
      <c r="U32" s="28"/>
      <c r="V32" s="37"/>
      <c r="W32" s="30"/>
      <c r="X32" s="38"/>
      <c r="AA32" s="34"/>
    </row>
    <row r="33" spans="1:27">
      <c r="A33" s="30"/>
      <c r="B33" s="30"/>
      <c r="C33" s="39"/>
      <c r="D33" s="41"/>
      <c r="E33" s="14"/>
      <c r="F33" s="38"/>
      <c r="H33" s="30"/>
      <c r="I33" s="14"/>
      <c r="J33" s="38"/>
      <c r="K33" s="30"/>
      <c r="L33" s="38"/>
    </row>
    <row r="34" spans="1:27" ht="15">
      <c r="A34" s="42"/>
      <c r="B34" s="42">
        <v>45023600</v>
      </c>
      <c r="C34" s="43"/>
      <c r="D34" s="44"/>
      <c r="E34" s="45"/>
      <c r="F34" s="42"/>
      <c r="G34" s="42"/>
      <c r="H34" s="44"/>
      <c r="I34" s="45"/>
      <c r="J34" s="42"/>
      <c r="K34" s="42"/>
      <c r="L34" s="46"/>
      <c r="M34" s="43"/>
      <c r="N34" s="43"/>
      <c r="O34" s="43"/>
      <c r="P34" s="43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</row>
    <row r="36" spans="1:27" ht="18">
      <c r="A36" s="8"/>
      <c r="B36" s="48"/>
      <c r="D36" s="49"/>
      <c r="E36" s="50"/>
      <c r="F36" s="51"/>
      <c r="G36" s="52"/>
    </row>
    <row r="37" spans="1:27">
      <c r="D37" s="7"/>
      <c r="E37" s="5"/>
      <c r="F37" s="53"/>
    </row>
    <row r="38" spans="1:27">
      <c r="D38" s="7"/>
      <c r="E38" s="5"/>
      <c r="F38" s="6"/>
      <c r="G38" s="6"/>
    </row>
    <row r="39" spans="1:27">
      <c r="D39" s="41"/>
      <c r="E39" s="14"/>
    </row>
    <row r="40" spans="1:27">
      <c r="D40" s="31"/>
      <c r="E40" s="30"/>
      <c r="F40" s="54"/>
      <c r="G40" s="55"/>
    </row>
    <row r="41" spans="1:27">
      <c r="D41" s="31"/>
      <c r="E41" s="30"/>
      <c r="F41" s="54"/>
      <c r="G41" s="55"/>
    </row>
    <row r="42" spans="1:27">
      <c r="D42" s="31"/>
      <c r="E42" s="30"/>
      <c r="F42" s="54"/>
      <c r="G42" s="55"/>
    </row>
    <row r="43" spans="1:27">
      <c r="D43" s="31"/>
      <c r="E43" s="30"/>
      <c r="F43" s="54"/>
      <c r="G43" s="55"/>
    </row>
    <row r="44" spans="1:27">
      <c r="D44" s="31"/>
      <c r="E44" s="30"/>
      <c r="F44" s="54"/>
      <c r="G44" s="55"/>
    </row>
    <row r="45" spans="1:27">
      <c r="D45" s="31"/>
      <c r="E45" s="30"/>
      <c r="F45" s="54"/>
      <c r="G45" s="55"/>
    </row>
    <row r="46" spans="1:27">
      <c r="D46" s="31"/>
      <c r="E46" s="30"/>
      <c r="F46" s="54"/>
      <c r="G46" s="55"/>
    </row>
    <row r="47" spans="1:27">
      <c r="D47" s="31"/>
      <c r="E47" s="30"/>
      <c r="F47" s="54"/>
      <c r="G47" s="55"/>
    </row>
    <row r="48" spans="1:27">
      <c r="D48" s="31"/>
      <c r="E48" s="30"/>
      <c r="F48" s="54"/>
      <c r="G48" s="55"/>
    </row>
    <row r="49" spans="4:7">
      <c r="D49" s="31"/>
      <c r="E49" s="30"/>
      <c r="F49" s="54"/>
      <c r="G49" s="55"/>
    </row>
    <row r="50" spans="4:7">
      <c r="D50" s="31"/>
      <c r="E50" s="30"/>
      <c r="F50" s="54"/>
      <c r="G50" s="55"/>
    </row>
    <row r="51" spans="4:7">
      <c r="D51" s="31"/>
      <c r="E51" s="30"/>
      <c r="F51" s="54"/>
      <c r="G51" s="55"/>
    </row>
    <row r="52" spans="4:7">
      <c r="D52" s="31"/>
      <c r="E52" s="30"/>
      <c r="F52" s="54"/>
      <c r="G52" s="55"/>
    </row>
    <row r="53" spans="4:7">
      <c r="D53" s="31"/>
      <c r="E53" s="30"/>
      <c r="F53" s="54"/>
      <c r="G53" s="55"/>
    </row>
    <row r="54" spans="4:7">
      <c r="D54" s="31"/>
      <c r="E54" s="30"/>
      <c r="F54" s="54"/>
      <c r="G54" s="55"/>
    </row>
    <row r="55" spans="4:7">
      <c r="D55" s="41"/>
      <c r="E55" s="14"/>
    </row>
    <row r="56" spans="4:7">
      <c r="D56" s="56"/>
      <c r="E56" s="30"/>
      <c r="F56" s="57"/>
      <c r="G56" s="57"/>
    </row>
  </sheetData>
  <mergeCells count="10">
    <mergeCell ref="Q2:R2"/>
    <mergeCell ref="S2:T2"/>
    <mergeCell ref="U2:V2"/>
    <mergeCell ref="W2:X2"/>
    <mergeCell ref="E2:F2"/>
    <mergeCell ref="G2:H2"/>
    <mergeCell ref="I2:J2"/>
    <mergeCell ref="K2:L2"/>
    <mergeCell ref="M2:N2"/>
    <mergeCell ref="O2:P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Revenue Model</vt:lpstr>
      <vt:lpstr>Debt Model</vt:lpstr>
      <vt:lpstr>Debt Model Data</vt:lpstr>
      <vt:lpstr>'Revenue Model'!Print_Area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Rogers</dc:creator>
  <cp:lastModifiedBy>Jeff Rogers</cp:lastModifiedBy>
  <dcterms:created xsi:type="dcterms:W3CDTF">2019-10-09T02:31:46Z</dcterms:created>
  <dcterms:modified xsi:type="dcterms:W3CDTF">2019-10-09T19:27:03Z</dcterms:modified>
</cp:coreProperties>
</file>