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810"/>
  <workbookPr autoCompressPictures="0"/>
  <bookViews>
    <workbookView xWindow="0" yWindow="0" windowWidth="25600" windowHeight="16060"/>
  </bookViews>
  <sheets>
    <sheet name="JCOS Fuel Comparison Calculator" sheetId="1" r:id="rId1"/>
    <sheet name="sheet 2" sheetId="2" r:id="rId2"/>
  </sheets>
  <definedNames>
    <definedName name="_xlnm.Print_Area" localSheetId="0">'JCOS Fuel Comparison Calculator'!$A$1:$K$39</definedName>
    <definedName name="Z_54D5E27F_FC82_4CFF_B6E6_DB5BA913B8F6_.wvu.PrintArea" localSheetId="0" hidden="1">'JCOS Fuel Comparison Calculator'!$A$1:$K$39</definedName>
    <definedName name="Z_54D5E27F_FC82_4CFF_B6E6_DB5BA913B8F6_.wvu.Rows" localSheetId="0" hidden="1">'JCOS Fuel Comparison Calculator'!#REF!</definedName>
    <definedName name="Z_AC6D423E_FE7B_4D32_9833_75280495C919_.wvu.PrintArea" localSheetId="0" hidden="1">'JCOS Fuel Comparison Calculator'!$A$1:$K$39</definedName>
    <definedName name="Z_AC6D423E_FE7B_4D32_9833_75280495C919_.wvu.Rows" localSheetId="0" hidden="1">'JCOS Fuel Comparison Calculator'!#REF!</definedName>
    <definedName name="Z_BD0A41FE_0E89_4BBC_9B2E_8C45D088DE93_.wvu.PrintArea" localSheetId="0" hidden="1">'JCOS Fuel Comparison Calculator'!$A$1:$K$39</definedName>
    <definedName name="Z_BD0A41FE_0E89_4BBC_9B2E_8C45D088DE93_.wvu.Rows" localSheetId="0" hidden="1">'JCOS Fuel Comparison Calculator'!#REF!</definedName>
    <definedName name="Z_D0C30E94_9669_4306_92CB_734E0C01B7E2_.wvu.PrintArea" localSheetId="0" hidden="1">'JCOS Fuel Comparison Calculator'!$A$1:$K$39</definedName>
    <definedName name="Z_D0C30E94_9669_4306_92CB_734E0C01B7E2_.wvu.Rows" localSheetId="0" hidden="1">'JCOS Fuel Comparison Calculator'!#REF!</definedName>
    <definedName name="Z_E2B81DA1_96DF_477B_BDF4_5EA36C3B0B1D_.wvu.PrintArea" localSheetId="0" hidden="1">'JCOS Fuel Comparison Calculator'!$A$1:$K$39</definedName>
    <definedName name="Z_E2B81DA1_96DF_477B_BDF4_5EA36C3B0B1D_.wvu.Rows" localSheetId="0" hidden="1">'JCOS Fuel Comparison Calculator'!#REF!</definedName>
  </definedNames>
  <calcPr calcId="140001" concurrentCalc="0"/>
  <customWorkbookViews>
    <customWorkbookView name="Michael.Barden - Personal View" guid="{AC6D423E-FE7B-4D32-9833-75280495C919}" mergeInterval="0" personalView="1" maximized="1" windowWidth="1362" windowHeight="592" activeSheetId="1"/>
    <customWorkbookView name="OIT - Personal View" guid="{E2B81DA1-96DF-477B-BDF4-5EA36C3B0B1D}" mergeInterval="0" personalView="1" maximized="1" windowWidth="1012" windowHeight="561" activeSheetId="1" showComments="commNone"/>
    <customWorkbookView name="Louis Fontaine - Personal View" guid="{D0C30E94-9669-4306-92CB-734E0C01B7E2}" mergeInterval="0" personalView="1" maximized="1" windowWidth="1020" windowHeight="516" activeSheetId="1"/>
    <customWorkbookView name="carrie.dunbar - Personal View" guid="{54D5E27F-FC82-4CFF-B6E6-DB5BA913B8F6}" mergeInterval="0" personalView="1" maximized="1" xWindow="1" yWindow="1" windowWidth="1440" windowHeight="679" activeSheetId="1"/>
    <customWorkbookView name="  - Personal View" guid="{BD0A41FE-0E89-4BBC-9B2E-8C45D088DE93}" mergeInterval="0" personalView="1" maximized="1" windowWidth="1276" windowHeight="878" activeSheetId="1"/>
  </customWorkbookView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I28" i="1" l="1"/>
  <c r="J28" i="1"/>
  <c r="K28" i="1"/>
  <c r="D11" i="1"/>
  <c r="E11" i="1"/>
  <c r="I11" i="1"/>
  <c r="J11" i="1"/>
  <c r="K11" i="1"/>
  <c r="D9" i="1"/>
  <c r="I9" i="1"/>
  <c r="I10" i="1"/>
  <c r="D13" i="1"/>
  <c r="I13" i="1"/>
  <c r="I14" i="1"/>
  <c r="I15" i="1"/>
  <c r="I17" i="1"/>
  <c r="I18" i="1"/>
  <c r="I20" i="1"/>
  <c r="I21" i="1"/>
  <c r="I22" i="1"/>
  <c r="I23" i="1"/>
  <c r="E25" i="1"/>
  <c r="I25" i="1"/>
  <c r="J25" i="1"/>
  <c r="K25" i="1"/>
  <c r="I26" i="1"/>
  <c r="J26" i="1"/>
  <c r="K26" i="1"/>
  <c r="I27" i="1"/>
  <c r="J27" i="1"/>
  <c r="K27" i="1"/>
  <c r="I29" i="1"/>
  <c r="J29" i="1"/>
  <c r="K29" i="1"/>
  <c r="C49" i="1"/>
  <c r="D49" i="1"/>
  <c r="C50" i="1"/>
  <c r="D50" i="1"/>
  <c r="C51" i="1"/>
  <c r="D51" i="1"/>
  <c r="J20" i="1"/>
  <c r="K20" i="1"/>
  <c r="J10" i="1"/>
  <c r="K10" i="1"/>
  <c r="J17" i="1"/>
  <c r="K17" i="1"/>
  <c r="J15" i="1"/>
  <c r="K15" i="1"/>
  <c r="J23" i="1"/>
  <c r="K23" i="1"/>
  <c r="J14" i="1"/>
  <c r="K14" i="1"/>
  <c r="E13" i="1"/>
  <c r="J13" i="1"/>
  <c r="K13" i="1"/>
  <c r="J22" i="1"/>
  <c r="K22" i="1"/>
  <c r="E20" i="1"/>
  <c r="E17" i="1"/>
  <c r="J9" i="1"/>
  <c r="K9" i="1"/>
  <c r="J21" i="1"/>
  <c r="K21" i="1"/>
  <c r="J18" i="1"/>
  <c r="K18" i="1"/>
  <c r="E9" i="1"/>
</calcChain>
</file>

<file path=xl/sharedStrings.xml><?xml version="1.0" encoding="utf-8"?>
<sst xmlns="http://schemas.openxmlformats.org/spreadsheetml/2006/main" count="89" uniqueCount="72">
  <si>
    <t>Fuel Heat Content Per Unit (Btu)</t>
  </si>
  <si>
    <t>Fuel Type</t>
  </si>
  <si>
    <t>Electricity</t>
  </si>
  <si>
    <t xml:space="preserve">Propane </t>
  </si>
  <si>
    <t>Gallon</t>
  </si>
  <si>
    <t>Ton</t>
  </si>
  <si>
    <t>AFUE</t>
  </si>
  <si>
    <t>State</t>
  </si>
  <si>
    <t>City</t>
  </si>
  <si>
    <t>&lt; 8.5</t>
  </si>
  <si>
    <t>= or &gt; 8.5</t>
  </si>
  <si>
    <t>AK</t>
  </si>
  <si>
    <t>Anchorage</t>
  </si>
  <si>
    <t>Sitka</t>
  </si>
  <si>
    <t>Juneau or Valdez</t>
  </si>
  <si>
    <t xml:space="preserve">  Adjusted HSPF when</t>
  </si>
  <si>
    <t xml:space="preserve">      rated HSPF is:</t>
  </si>
  <si>
    <t>ASHRAE</t>
  </si>
  <si>
    <t>Design</t>
  </si>
  <si>
    <t>Temps</t>
  </si>
  <si>
    <t>Fuel Unit</t>
  </si>
  <si>
    <t>Approx. Efficiency (%)</t>
  </si>
  <si>
    <t>Estimate</t>
  </si>
  <si>
    <t>Adjust Air-Source Heat Pump HSPF rating for Your Location</t>
  </si>
  <si>
    <t>Then look in the table below to find the Adjusted HSPF for the city</t>
  </si>
  <si>
    <t>nearest you, and use the adjusted HSPF in the calculator.</t>
  </si>
  <si>
    <t>Room Heater (Vented)</t>
  </si>
  <si>
    <r>
      <t xml:space="preserve">If the rated HSPF </t>
    </r>
    <r>
      <rPr>
        <b/>
        <sz val="9"/>
        <rFont val="Arial"/>
        <family val="2"/>
      </rPr>
      <t>is less than 8.5</t>
    </r>
    <r>
      <rPr>
        <sz val="9"/>
        <rFont val="Arial"/>
        <family val="2"/>
      </rPr>
      <t>, type it here------------------&gt;</t>
    </r>
  </si>
  <si>
    <r>
      <t xml:space="preserve">If the rated HSPF </t>
    </r>
    <r>
      <rPr>
        <b/>
        <sz val="9"/>
        <rFont val="Arial"/>
        <family val="2"/>
      </rPr>
      <t>is 8.5 or greater</t>
    </r>
    <r>
      <rPr>
        <sz val="9"/>
        <rFont val="Arial"/>
        <family val="2"/>
      </rPr>
      <t xml:space="preserve"> type it here -----------------&gt;</t>
    </r>
  </si>
  <si>
    <t>Effiency Rating or Estimate</t>
  </si>
  <si>
    <t>Baseboard/Room Heater</t>
  </si>
  <si>
    <t>Fuel Oil (#2)</t>
  </si>
  <si>
    <t>Heating Appliance Type</t>
  </si>
  <si>
    <r>
      <t xml:space="preserve">HSPF </t>
    </r>
    <r>
      <rPr>
        <vertAlign val="superscript"/>
        <sz val="10"/>
        <rFont val="Arial"/>
        <family val="2"/>
      </rPr>
      <t>5</t>
    </r>
  </si>
  <si>
    <t>Fuel Price Per Million Btu (dollars)</t>
  </si>
  <si>
    <t>Fuel Price Per Unit (dollars)</t>
  </si>
  <si>
    <t>NOTES:</t>
  </si>
  <si>
    <t>Standard Furnace or Boiler</t>
  </si>
  <si>
    <t>Energy Star Furnace or Boiler</t>
  </si>
  <si>
    <t>EPA default</t>
  </si>
  <si>
    <r>
      <t>Cord</t>
    </r>
    <r>
      <rPr>
        <vertAlign val="superscript"/>
        <sz val="10"/>
        <rFont val="Arial"/>
        <family val="2"/>
      </rPr>
      <t>3</t>
    </r>
  </si>
  <si>
    <t xml:space="preserve">Type of Efficiency Rating </t>
  </si>
  <si>
    <r>
      <t>AFUE</t>
    </r>
    <r>
      <rPr>
        <vertAlign val="superscript"/>
        <sz val="10"/>
        <rFont val="Arial"/>
        <family val="2"/>
      </rPr>
      <t>4</t>
    </r>
  </si>
  <si>
    <r>
      <t>COP</t>
    </r>
    <r>
      <rPr>
        <vertAlign val="superscript"/>
        <sz val="10"/>
        <rFont val="Arial"/>
        <family val="2"/>
      </rPr>
      <t>6</t>
    </r>
  </si>
  <si>
    <t>Heating Cost Per Million Btu (dollars)</t>
  </si>
  <si>
    <t>Central Heating System</t>
  </si>
  <si>
    <t>Wood (Cord)</t>
  </si>
  <si>
    <t>Wood (Pellets)</t>
  </si>
  <si>
    <t>Wood Stove- Conventional</t>
  </si>
  <si>
    <t>Wood Stove- EPA Certified</t>
  </si>
  <si>
    <t>Outdoor Wood Boiler-EPA Phase 2</t>
  </si>
  <si>
    <t>Outdoor Wood Boiler- Conventional</t>
  </si>
  <si>
    <t>Fuel Oil (#1)</t>
  </si>
  <si>
    <t>JUNEAU, ALASKA SPACE HEATING FUEL COMPARISON CALCULATOR</t>
  </si>
  <si>
    <t>Fuel prices as of 12-23-12</t>
  </si>
  <si>
    <t>5. Juneau HSPF calculation based on Energy Information Agency</t>
  </si>
  <si>
    <t>Air-Source Heat Pump (ASHP)</t>
  </si>
  <si>
    <t>Ground Source Heat Pump (GSHP)</t>
  </si>
  <si>
    <r>
      <t>COP</t>
    </r>
    <r>
      <rPr>
        <vertAlign val="superscript"/>
        <sz val="10"/>
        <rFont val="Arial"/>
        <family val="2"/>
      </rPr>
      <t>7</t>
    </r>
  </si>
  <si>
    <r>
      <t>Annual Cost to Heat an Average Juneau Alaska Home</t>
    </r>
    <r>
      <rPr>
        <b/>
        <vertAlign val="superscript"/>
        <sz val="12"/>
        <rFont val="Arial"/>
        <family val="2"/>
      </rPr>
      <t>8</t>
    </r>
    <r>
      <rPr>
        <b/>
        <sz val="12"/>
        <rFont val="Arial"/>
        <family val="2"/>
      </rPr>
      <t xml:space="preserve">
(84 Million Btu /yr)</t>
    </r>
  </si>
  <si>
    <t>8.   An average Juneau home uses 780 gallons of oil for space heating purposes.  Assuming that the heating system is 78% efficient, a typical home uses 86 million/Btu per year.  The amount of heating energy required by a home will depend on variables such as insulation, the size of the building, specific climate and many others. Juneau uses 9.5 million gallons of home heating fuel per Steve Colt, ISER that he based on census housing and other studies. This number was divided by 2010 US Census that Juneau had 12,187 households to determine that the average CBJ household consumes an average of 780 gallons of home heating fuel per year.  84 MBtu</t>
  </si>
  <si>
    <t xml:space="preserve">1.  One therm = 100,000 Btu, and is equivalent to about 0.971 hundred cubic feet (ccf), when there are 1,030 Btu/scf (standard cubic feet). </t>
  </si>
  <si>
    <t>2.  The weight and heat content value for a cord of wood both vary by tree species and are greatly affected by moisture content; 20 million Btu per cord is a rough approximation and assumes a mix of air dried (20% moisture) softwood and hardwood.  For outdoor wood boilers, the efficiency rating does not include loss of heat from undreground pipes.</t>
  </si>
  <si>
    <t>3.  AFUE stands for Annual Fuel Ulilization Efficiency.  The AFUE is the most widely used measure of an indoor furnace's or boiler's heating efficiency. It measures the amount of heat actually delivered to your house compared to the amount of fuel that you must supply to the heating system. Thus, a heating system that has an 80% AFUE rating converts 80% of the fuel that you supply to heat -- the other 20% is lost out of the chimney. December Juneau Craigslist listed seasoned cords for $250</t>
  </si>
  <si>
    <t>4.  Air-Source Heat Pump Ratings: The actual heating efficiency and seasonal performance of an air-source heat pump may vary significantly  from its rated heating season performing factor (HSPF).  Below is a procedure for determining an adjusted HSPF for your location.  The value in the table is already adjusted for New Hampshire.</t>
  </si>
  <si>
    <r>
      <t xml:space="preserve">kilowatt hour </t>
    </r>
    <r>
      <rPr>
        <vertAlign val="superscript"/>
        <sz val="10"/>
        <rFont val="Arial"/>
        <family val="2"/>
      </rPr>
      <t>9</t>
    </r>
  </si>
  <si>
    <t>Sea Water Source Heat Pump (SWHP)</t>
  </si>
  <si>
    <t>7. COP achieved at Seward Sea Life facility 2012.</t>
  </si>
  <si>
    <t>Typically, approximately 50% of the energy consumed in a home annually is for space heating.  When deciding on a heating system, many factors will come into play: cost of fuel, installation cost, convenience and life style are all important.  This table can help you estimate and compare the cost of fuel for different heating appliances.  A good way to compare the cost of heating is to look at different heat supplies using a common term.  This table converts the different terms used to measure fuels and energy (gallons, kilowatt-hours, cords) into "British thermal units" abbreviated Btu.  This allows you to fairly compare the amount of energy produced using different fuels in different heating appliances.  By factoring in the price and the efficiency of the heating appliances, it allows you to estimate the cost of heating the "average" home.  This calculator does not include the cost of heating domestic hot water.
The numbers in the yellow cells are estimates.  You can change them to fit your specific situation, such as lower or higher energy prices or lower or higher efficiency ratings.  The Energy Star and EPA efficiency rating are the minimum required by the program.  Use the rating of the heating appliance that you are considering to see where the fuel cost will fall.
The calculator is based on the US Department of Energy Version: heatcalc_Vsn-C_1-08.xls March 6, 2008.</t>
  </si>
  <si>
    <t>version 12/30/2012</t>
  </si>
  <si>
    <t>6. COP nationally is expected to be 330%. Actual experience in Juneau is expected to be 250%. COP stands for Coefficient of Performance.  It is the ratio of useful energy put out by the heat pump compared to the energy used to operate the heat pump.  Heat pumps with higher COPs produce more hea.t for each unit of energy (electricity) used to operate the heat pump.</t>
  </si>
  <si>
    <t>9. Electricity kWh calculated by AELP seasonal residential rates prorated by Degree Heating Days for 2011. Source Robert Deering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</si>
</sst>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quot;$&quot;#,##0.00;[Red]&quot;$&quot;#,##0.00"/>
    <numFmt numFmtId="165" formatCode="&quot;$&quot;#,##0.00"/>
    <numFmt numFmtId="166" formatCode="&quot;$&quot;#,##0.000"/>
    <numFmt numFmtId="167" formatCode="0.000"/>
    <numFmt numFmtId="168" formatCode="0.0"/>
    <numFmt numFmtId="169" formatCode="&quot;$&quot;#,##0.0000"/>
  </numFmts>
  <fonts count="23" x14ac:knownFonts="1">
    <font>
      <sz val="10"/>
      <name val="Arial"/>
    </font>
    <font>
      <u/>
      <sz val="10"/>
      <color indexed="12"/>
      <name val="Arial"/>
      <family val="2"/>
    </font>
    <font>
      <b/>
      <sz val="10"/>
      <name val="Arial"/>
      <family val="2"/>
    </font>
    <font>
      <sz val="10"/>
      <name val="Arial"/>
      <family val="2"/>
    </font>
    <font>
      <sz val="10"/>
      <name val="Verdana"/>
      <family val="2"/>
    </font>
    <font>
      <b/>
      <sz val="12"/>
      <color indexed="8"/>
      <name val="Arial"/>
      <family val="2"/>
    </font>
    <font>
      <sz val="9"/>
      <name val="Arial"/>
      <family val="2"/>
    </font>
    <font>
      <b/>
      <sz val="9"/>
      <name val="Arial"/>
      <family val="2"/>
    </font>
    <font>
      <u/>
      <sz val="10"/>
      <color indexed="48"/>
      <name val="Arial"/>
      <family val="2"/>
    </font>
    <font>
      <sz val="10"/>
      <name val="Arial"/>
      <family val="2"/>
    </font>
    <font>
      <b/>
      <i/>
      <sz val="8"/>
      <name val="Arial"/>
      <family val="2"/>
    </font>
    <font>
      <sz val="9"/>
      <name val="Times New Roman"/>
      <family val="1"/>
    </font>
    <font>
      <sz val="9"/>
      <color indexed="48"/>
      <name val="Arial"/>
      <family val="2"/>
    </font>
    <font>
      <sz val="8"/>
      <name val="Arial"/>
      <family val="2"/>
    </font>
    <font>
      <sz val="8"/>
      <name val="Arial"/>
      <family val="2"/>
    </font>
    <font>
      <vertAlign val="superscript"/>
      <sz val="10"/>
      <name val="Arial"/>
      <family val="2"/>
    </font>
    <font>
      <u/>
      <sz val="10"/>
      <color indexed="48"/>
      <name val="Arial"/>
      <family val="2"/>
    </font>
    <font>
      <i/>
      <sz val="10"/>
      <name val="Arial"/>
      <family val="2"/>
    </font>
    <font>
      <sz val="12"/>
      <name val="Arial"/>
      <family val="2"/>
    </font>
    <font>
      <sz val="10"/>
      <color indexed="8"/>
      <name val="Arial"/>
      <family val="2"/>
    </font>
    <font>
      <sz val="10"/>
      <name val="Arial"/>
      <family val="2"/>
    </font>
    <font>
      <b/>
      <sz val="12"/>
      <name val="Arial"/>
      <family val="2"/>
    </font>
    <font>
      <b/>
      <vertAlign val="superscript"/>
      <sz val="12"/>
      <name val="Arial"/>
      <family val="2"/>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FFFF99"/>
        <bgColor indexed="64"/>
      </patternFill>
    </fill>
  </fills>
  <borders count="41">
    <border>
      <left/>
      <right/>
      <top/>
      <bottom/>
      <diagonal/>
    </border>
    <border>
      <left/>
      <right style="medium">
        <color auto="1"/>
      </right>
      <top/>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medium">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auto="1"/>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top/>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style="thin">
        <color auto="1"/>
      </left>
      <right/>
      <top/>
      <bottom style="thin">
        <color auto="1"/>
      </bottom>
      <diagonal/>
    </border>
  </borders>
  <cellStyleXfs count="3">
    <xf numFmtId="0" fontId="0" fillId="0" borderId="0"/>
    <xf numFmtId="0" fontId="1" fillId="0" borderId="0" applyNumberFormat="0" applyFill="0" applyBorder="0" applyAlignment="0" applyProtection="0">
      <alignment vertical="top"/>
      <protection locked="0"/>
    </xf>
    <xf numFmtId="43" fontId="20" fillId="0" borderId="0" applyFont="0" applyFill="0" applyBorder="0" applyAlignment="0" applyProtection="0"/>
  </cellStyleXfs>
  <cellXfs count="222">
    <xf numFmtId="0" fontId="0" fillId="0" borderId="0" xfId="0"/>
    <xf numFmtId="0" fontId="0" fillId="0" borderId="0" xfId="0" applyBorder="1"/>
    <xf numFmtId="0" fontId="0" fillId="0" borderId="0" xfId="0" applyFill="1"/>
    <xf numFmtId="4" fontId="3" fillId="0" borderId="0" xfId="0" applyNumberFormat="1" applyFont="1" applyProtection="1"/>
    <xf numFmtId="4" fontId="3" fillId="0" borderId="0" xfId="0" applyNumberFormat="1" applyFont="1" applyFill="1" applyProtection="1"/>
    <xf numFmtId="4" fontId="3" fillId="0" borderId="0" xfId="0" applyNumberFormat="1" applyFont="1" applyFill="1" applyBorder="1" applyProtection="1"/>
    <xf numFmtId="0" fontId="3" fillId="0" borderId="0" xfId="0" applyFont="1" applyFill="1" applyBorder="1" applyAlignment="1" applyProtection="1">
      <alignment horizontal="left"/>
    </xf>
    <xf numFmtId="0" fontId="3" fillId="0" borderId="0" xfId="0" applyFont="1" applyProtection="1"/>
    <xf numFmtId="0" fontId="0" fillId="0" borderId="0" xfId="0" applyProtection="1"/>
    <xf numFmtId="0" fontId="3" fillId="0" borderId="0" xfId="0" applyFont="1" applyFill="1" applyBorder="1" applyProtection="1"/>
    <xf numFmtId="0" fontId="3" fillId="2" borderId="1" xfId="0" applyFont="1" applyFill="1" applyBorder="1" applyProtection="1"/>
    <xf numFmtId="0" fontId="3" fillId="0" borderId="0" xfId="0" applyFont="1" applyBorder="1" applyProtection="1"/>
    <xf numFmtId="0" fontId="4" fillId="2" borderId="0" xfId="0" applyFont="1" applyFill="1" applyBorder="1" applyAlignment="1" applyProtection="1"/>
    <xf numFmtId="0" fontId="0" fillId="0" borderId="0" xfId="0" applyFill="1" applyBorder="1" applyProtection="1"/>
    <xf numFmtId="167" fontId="3" fillId="0" borderId="0" xfId="0" applyNumberFormat="1" applyFont="1" applyProtection="1"/>
    <xf numFmtId="0" fontId="0" fillId="2" borderId="0" xfId="0" applyFill="1" applyBorder="1" applyProtection="1"/>
    <xf numFmtId="9" fontId="3" fillId="0" borderId="0" xfId="0" applyNumberFormat="1" applyFont="1" applyProtection="1"/>
    <xf numFmtId="0" fontId="4" fillId="2" borderId="0" xfId="0" applyFont="1" applyFill="1" applyBorder="1" applyAlignment="1" applyProtection="1">
      <alignment wrapText="1"/>
    </xf>
    <xf numFmtId="0" fontId="0" fillId="0" borderId="0" xfId="0" applyFill="1" applyBorder="1" applyAlignment="1" applyProtection="1">
      <alignment horizontal="left"/>
    </xf>
    <xf numFmtId="0" fontId="0" fillId="3" borderId="2" xfId="0" applyFill="1" applyBorder="1" applyAlignment="1" applyProtection="1">
      <alignment horizontal="left"/>
    </xf>
    <xf numFmtId="2" fontId="3" fillId="0" borderId="0" xfId="0" applyNumberFormat="1" applyFont="1" applyProtection="1"/>
    <xf numFmtId="0" fontId="0" fillId="3" borderId="3" xfId="0" applyFill="1" applyBorder="1" applyAlignment="1" applyProtection="1">
      <alignment horizontal="left"/>
    </xf>
    <xf numFmtId="164" fontId="3" fillId="0" borderId="0" xfId="0" applyNumberFormat="1" applyFont="1" applyFill="1" applyBorder="1" applyProtection="1"/>
    <xf numFmtId="168" fontId="0" fillId="0" borderId="4" xfId="0" quotePrefix="1" applyNumberFormat="1" applyBorder="1" applyAlignment="1" applyProtection="1">
      <alignment horizontal="right"/>
    </xf>
    <xf numFmtId="0" fontId="0" fillId="0" borderId="4" xfId="0" applyBorder="1" applyAlignment="1" applyProtection="1">
      <alignment horizontal="right"/>
    </xf>
    <xf numFmtId="0" fontId="0" fillId="0" borderId="0" xfId="0" applyFill="1" applyBorder="1"/>
    <xf numFmtId="0" fontId="2" fillId="0" borderId="0" xfId="0" applyFont="1" applyFill="1" applyBorder="1" applyProtection="1"/>
    <xf numFmtId="0" fontId="6" fillId="0" borderId="0" xfId="0" applyFont="1" applyFill="1" applyBorder="1" applyProtection="1"/>
    <xf numFmtId="0" fontId="11" fillId="0" borderId="0" xfId="0" applyFont="1" applyBorder="1" applyAlignment="1">
      <alignment horizontal="right" wrapText="1"/>
    </xf>
    <xf numFmtId="3" fontId="3" fillId="0" borderId="0" xfId="0" applyNumberFormat="1" applyFont="1" applyFill="1" applyBorder="1" applyProtection="1"/>
    <xf numFmtId="3" fontId="2" fillId="0" borderId="0" xfId="0" applyNumberFormat="1" applyFont="1" applyFill="1" applyBorder="1" applyProtection="1"/>
    <xf numFmtId="9" fontId="2" fillId="0" borderId="0" xfId="0" applyNumberFormat="1" applyFont="1" applyFill="1" applyBorder="1" applyProtection="1"/>
    <xf numFmtId="9" fontId="3" fillId="0" borderId="0" xfId="0" quotePrefix="1" applyNumberFormat="1" applyFont="1" applyFill="1" applyBorder="1" applyProtection="1"/>
    <xf numFmtId="0" fontId="6" fillId="2" borderId="0" xfId="0" applyFont="1" applyFill="1" applyBorder="1" applyAlignment="1" applyProtection="1"/>
    <xf numFmtId="0" fontId="0" fillId="0" borderId="0" xfId="0" applyBorder="1" applyAlignment="1">
      <alignment wrapText="1"/>
    </xf>
    <xf numFmtId="0" fontId="0" fillId="3" borderId="4" xfId="0" applyFill="1" applyBorder="1" applyAlignment="1" applyProtection="1">
      <alignment horizontal="center"/>
    </xf>
    <xf numFmtId="0" fontId="0" fillId="3" borderId="4" xfId="0" quotePrefix="1" applyFill="1" applyBorder="1" applyAlignment="1" applyProtection="1">
      <alignment horizontal="center"/>
    </xf>
    <xf numFmtId="0" fontId="3" fillId="3" borderId="7" xfId="0" applyFont="1" applyFill="1" applyBorder="1" applyAlignment="1" applyProtection="1">
      <alignment wrapText="1"/>
    </xf>
    <xf numFmtId="0" fontId="0" fillId="3" borderId="8" xfId="0" applyFill="1" applyBorder="1" applyProtection="1"/>
    <xf numFmtId="0" fontId="0" fillId="3" borderId="9" xfId="0" applyFill="1" applyBorder="1" applyProtection="1"/>
    <xf numFmtId="0" fontId="0" fillId="3" borderId="10" xfId="0" applyFill="1" applyBorder="1" applyAlignment="1" applyProtection="1">
      <alignment horizontal="center"/>
    </xf>
    <xf numFmtId="0" fontId="0" fillId="3" borderId="1" xfId="0" applyFill="1" applyBorder="1" applyAlignment="1" applyProtection="1">
      <alignment horizontal="center"/>
    </xf>
    <xf numFmtId="167" fontId="3" fillId="2" borderId="1" xfId="0" applyNumberFormat="1" applyFont="1" applyFill="1" applyBorder="1" applyProtection="1"/>
    <xf numFmtId="0" fontId="3" fillId="0" borderId="0" xfId="0" applyFont="1" applyBorder="1" applyAlignment="1" applyProtection="1">
      <alignment horizontal="left" vertical="top"/>
    </xf>
    <xf numFmtId="0" fontId="3" fillId="0" borderId="13" xfId="0" applyFont="1" applyBorder="1" applyAlignment="1" applyProtection="1">
      <alignment horizontal="left" vertical="top"/>
    </xf>
    <xf numFmtId="0" fontId="2" fillId="3" borderId="15" xfId="0" applyFont="1" applyFill="1" applyBorder="1" applyAlignment="1" applyProtection="1">
      <alignment horizontal="center" wrapText="1"/>
    </xf>
    <xf numFmtId="0" fontId="7" fillId="3" borderId="15" xfId="0" applyFont="1" applyFill="1" applyBorder="1" applyAlignment="1" applyProtection="1">
      <alignment horizontal="center" wrapText="1"/>
    </xf>
    <xf numFmtId="0" fontId="2" fillId="4" borderId="16" xfId="0" applyFont="1" applyFill="1" applyBorder="1" applyProtection="1"/>
    <xf numFmtId="0" fontId="2" fillId="4" borderId="17" xfId="0" applyFont="1" applyFill="1" applyBorder="1" applyProtection="1"/>
    <xf numFmtId="0" fontId="0" fillId="4" borderId="17" xfId="0" applyFill="1" applyBorder="1" applyProtection="1"/>
    <xf numFmtId="0" fontId="0" fillId="4" borderId="18" xfId="0" applyFill="1" applyBorder="1" applyProtection="1"/>
    <xf numFmtId="3" fontId="3" fillId="4" borderId="18" xfId="0" applyNumberFormat="1" applyFont="1" applyFill="1" applyBorder="1" applyProtection="1"/>
    <xf numFmtId="3" fontId="6" fillId="0" borderId="0" xfId="0" applyNumberFormat="1" applyFont="1" applyBorder="1" applyProtection="1"/>
    <xf numFmtId="0" fontId="3" fillId="3" borderId="4" xfId="0" applyFont="1" applyFill="1" applyBorder="1" applyAlignment="1" applyProtection="1">
      <alignment wrapText="1"/>
    </xf>
    <xf numFmtId="0" fontId="0" fillId="0" borderId="0" xfId="0" applyBorder="1" applyProtection="1"/>
    <xf numFmtId="0" fontId="0" fillId="0" borderId="0" xfId="0" applyFill="1" applyProtection="1"/>
    <xf numFmtId="0" fontId="9" fillId="2" borderId="0" xfId="0" applyFont="1" applyFill="1" applyBorder="1" applyProtection="1"/>
    <xf numFmtId="0" fontId="16" fillId="0" borderId="0" xfId="1" applyFont="1" applyFill="1" applyBorder="1" applyAlignment="1" applyProtection="1">
      <protection locked="0"/>
    </xf>
    <xf numFmtId="0" fontId="11" fillId="0" borderId="0" xfId="0" applyFont="1" applyAlignment="1">
      <alignment horizontal="right" wrapText="1"/>
    </xf>
    <xf numFmtId="0" fontId="8" fillId="0" borderId="0" xfId="1" applyFont="1" applyFill="1" applyBorder="1" applyAlignment="1" applyProtection="1">
      <alignment horizontal="left"/>
      <protection locked="0"/>
    </xf>
    <xf numFmtId="3" fontId="6" fillId="0" borderId="4" xfId="0" applyNumberFormat="1" applyFont="1" applyBorder="1" applyAlignment="1" applyProtection="1">
      <alignment wrapText="1"/>
    </xf>
    <xf numFmtId="0" fontId="3" fillId="0" borderId="0" xfId="0" applyFont="1" applyFill="1" applyBorder="1" applyAlignment="1" applyProtection="1">
      <alignment wrapText="1"/>
    </xf>
    <xf numFmtId="3" fontId="3" fillId="0" borderId="0" xfId="0" applyNumberFormat="1" applyFont="1" applyFill="1" applyBorder="1" applyAlignment="1" applyProtection="1">
      <alignment wrapText="1"/>
    </xf>
    <xf numFmtId="9" fontId="2" fillId="0" borderId="0" xfId="0" applyNumberFormat="1" applyFont="1" applyFill="1" applyBorder="1" applyAlignment="1" applyProtection="1">
      <alignment wrapText="1"/>
    </xf>
    <xf numFmtId="9" fontId="3" fillId="0" borderId="0" xfId="0" quotePrefix="1" applyNumberFormat="1" applyFont="1" applyFill="1" applyBorder="1" applyAlignment="1" applyProtection="1">
      <alignment wrapText="1"/>
    </xf>
    <xf numFmtId="167" fontId="3" fillId="0" borderId="0" xfId="0" applyNumberFormat="1" applyFont="1" applyFill="1" applyBorder="1" applyAlignment="1" applyProtection="1">
      <alignment wrapText="1"/>
    </xf>
    <xf numFmtId="9" fontId="3" fillId="0" borderId="0" xfId="0" applyNumberFormat="1" applyFont="1" applyFill="1" applyBorder="1" applyAlignment="1" applyProtection="1">
      <alignment wrapText="1"/>
    </xf>
    <xf numFmtId="2" fontId="3" fillId="0" borderId="0" xfId="0" applyNumberFormat="1" applyFont="1" applyFill="1" applyBorder="1" applyAlignment="1" applyProtection="1">
      <alignment wrapText="1"/>
    </xf>
    <xf numFmtId="164" fontId="3" fillId="0" borderId="0" xfId="0" applyNumberFormat="1" applyFont="1" applyFill="1" applyBorder="1" applyAlignment="1" applyProtection="1">
      <alignment wrapText="1"/>
    </xf>
    <xf numFmtId="0" fontId="0" fillId="0" borderId="0" xfId="0" applyAlignment="1" applyProtection="1">
      <alignment wrapText="1"/>
    </xf>
    <xf numFmtId="0" fontId="0" fillId="0" borderId="0" xfId="0" applyAlignment="1">
      <alignment wrapText="1"/>
    </xf>
    <xf numFmtId="164" fontId="3" fillId="0" borderId="0" xfId="0" quotePrefix="1" applyNumberFormat="1" applyFont="1" applyFill="1" applyBorder="1" applyProtection="1">
      <protection locked="0"/>
    </xf>
    <xf numFmtId="0" fontId="7" fillId="0" borderId="0" xfId="0" applyFont="1" applyFill="1" applyBorder="1" applyAlignment="1" applyProtection="1">
      <alignment horizontal="left" wrapText="1"/>
    </xf>
    <xf numFmtId="0" fontId="2" fillId="0" borderId="0" xfId="0" applyFont="1" applyFill="1" applyBorder="1" applyAlignment="1" applyProtection="1">
      <alignment horizontal="center" wrapText="1"/>
    </xf>
    <xf numFmtId="0" fontId="13" fillId="0" borderId="0" xfId="0" applyFont="1" applyFill="1" applyBorder="1" applyAlignment="1" applyProtection="1">
      <alignment horizontal="left"/>
      <protection locked="0"/>
    </xf>
    <xf numFmtId="0" fontId="8" fillId="0" borderId="0" xfId="1" applyFont="1" applyFill="1" applyBorder="1" applyAlignment="1" applyProtection="1">
      <alignment horizontal="left"/>
    </xf>
    <xf numFmtId="0" fontId="10" fillId="0" borderId="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12" fillId="0" borderId="0" xfId="0" applyFont="1" applyFill="1" applyBorder="1" applyAlignment="1" applyProtection="1">
      <alignment horizontal="left"/>
    </xf>
    <xf numFmtId="0" fontId="0" fillId="0" borderId="19" xfId="0" applyBorder="1" applyProtection="1"/>
    <xf numFmtId="3" fontId="1" fillId="0" borderId="12" xfId="1" applyNumberFormat="1" applyBorder="1" applyAlignment="1" applyProtection="1">
      <alignment wrapText="1"/>
    </xf>
    <xf numFmtId="0" fontId="3" fillId="6" borderId="11" xfId="0" applyFont="1" applyFill="1" applyBorder="1" applyAlignment="1" applyProtection="1">
      <alignment horizontal="left"/>
    </xf>
    <xf numFmtId="3" fontId="6" fillId="6" borderId="11" xfId="0" applyNumberFormat="1" applyFont="1" applyFill="1" applyBorder="1" applyAlignment="1" applyProtection="1">
      <alignment wrapText="1"/>
    </xf>
    <xf numFmtId="3" fontId="3" fillId="0" borderId="0" xfId="0" applyNumberFormat="1" applyFont="1" applyProtection="1"/>
    <xf numFmtId="164" fontId="16" fillId="0" borderId="0" xfId="1" applyNumberFormat="1" applyFont="1" applyFill="1" applyBorder="1" applyAlignment="1" applyProtection="1">
      <protection locked="0"/>
    </xf>
    <xf numFmtId="3" fontId="3" fillId="0" borderId="0" xfId="0" applyNumberFormat="1" applyFont="1" applyFill="1" applyBorder="1" applyAlignment="1" applyProtection="1">
      <alignment horizontal="left" wrapText="1"/>
    </xf>
    <xf numFmtId="9" fontId="3" fillId="0" borderId="4" xfId="0" applyNumberFormat="1" applyFont="1" applyBorder="1" applyAlignment="1" applyProtection="1">
      <alignment horizontal="center" vertical="center"/>
    </xf>
    <xf numFmtId="168" fontId="3" fillId="7" borderId="4" xfId="0" applyNumberFormat="1" applyFont="1" applyFill="1" applyBorder="1" applyAlignment="1" applyProtection="1">
      <alignment horizontal="center" vertical="center"/>
      <protection locked="0"/>
    </xf>
    <xf numFmtId="168" fontId="19" fillId="7" borderId="4" xfId="0" applyNumberFormat="1" applyFont="1" applyFill="1" applyBorder="1" applyAlignment="1" applyProtection="1">
      <alignment horizontal="center" vertical="center"/>
      <protection locked="0"/>
    </xf>
    <xf numFmtId="9" fontId="3" fillId="0" borderId="4" xfId="0" quotePrefix="1" applyNumberFormat="1" applyFont="1" applyBorder="1" applyAlignment="1" applyProtection="1">
      <alignment horizontal="center" vertical="center"/>
    </xf>
    <xf numFmtId="9" fontId="3" fillId="0" borderId="6" xfId="0" applyNumberFormat="1" applyFont="1" applyBorder="1" applyAlignment="1" applyProtection="1">
      <alignment horizontal="center" vertical="center"/>
    </xf>
    <xf numFmtId="168" fontId="3" fillId="7" borderId="23" xfId="0" applyNumberFormat="1" applyFont="1" applyFill="1" applyBorder="1" applyAlignment="1" applyProtection="1">
      <alignment horizontal="center" vertical="center"/>
      <protection locked="0"/>
    </xf>
    <xf numFmtId="9" fontId="3" fillId="0" borderId="23" xfId="0" applyNumberFormat="1" applyFont="1" applyBorder="1" applyAlignment="1" applyProtection="1">
      <alignment horizontal="center" vertical="center"/>
    </xf>
    <xf numFmtId="168" fontId="3" fillId="7" borderId="6" xfId="0" applyNumberFormat="1" applyFont="1" applyFill="1" applyBorder="1" applyAlignment="1" applyProtection="1">
      <alignment horizontal="center" vertical="center"/>
      <protection locked="0"/>
    </xf>
    <xf numFmtId="168" fontId="3" fillId="7" borderId="24" xfId="0" applyNumberFormat="1" applyFont="1" applyFill="1" applyBorder="1" applyAlignment="1" applyProtection="1">
      <alignment horizontal="center" vertical="center"/>
      <protection locked="0"/>
    </xf>
    <xf numFmtId="9" fontId="3" fillId="0" borderId="24" xfId="0" applyNumberFormat="1" applyFont="1" applyBorder="1" applyAlignment="1" applyProtection="1">
      <alignment horizontal="center" vertical="center"/>
    </xf>
    <xf numFmtId="0" fontId="0" fillId="0" borderId="0" xfId="0" applyBorder="1" applyAlignment="1" applyProtection="1">
      <alignment horizontal="center" vertical="center"/>
    </xf>
    <xf numFmtId="165" fontId="3" fillId="6" borderId="11" xfId="0" applyNumberFormat="1" applyFont="1" applyFill="1" applyBorder="1" applyAlignment="1" applyProtection="1">
      <alignment horizontal="center" vertical="center"/>
    </xf>
    <xf numFmtId="3" fontId="3" fillId="6" borderId="11" xfId="0" applyNumberFormat="1" applyFont="1" applyFill="1" applyBorder="1" applyAlignment="1" applyProtection="1">
      <alignment horizontal="center" vertical="center"/>
    </xf>
    <xf numFmtId="164" fontId="3" fillId="6" borderId="11" xfId="0" quotePrefix="1" applyNumberFormat="1" applyFont="1" applyFill="1" applyBorder="1" applyAlignment="1" applyProtection="1">
      <alignment horizontal="center" vertical="center"/>
    </xf>
    <xf numFmtId="0" fontId="0" fillId="0" borderId="19"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3" fillId="0" borderId="4"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164" fontId="3" fillId="5" borderId="23" xfId="0" quotePrefix="1" applyNumberFormat="1" applyFont="1" applyFill="1" applyBorder="1" applyAlignment="1" applyProtection="1">
      <alignment horizontal="center" vertical="center"/>
      <protection locked="0"/>
    </xf>
    <xf numFmtId="0" fontId="3" fillId="0" borderId="19" xfId="0" applyFont="1" applyFill="1" applyBorder="1" applyAlignment="1" applyProtection="1">
      <alignment horizontal="left"/>
    </xf>
    <xf numFmtId="164" fontId="3" fillId="5" borderId="4" xfId="0" quotePrefix="1" applyNumberFormat="1" applyFont="1" applyFill="1" applyBorder="1" applyAlignment="1" applyProtection="1">
      <alignment horizontal="center" vertical="center"/>
    </xf>
    <xf numFmtId="0" fontId="2" fillId="3" borderId="25" xfId="0" applyFont="1" applyFill="1" applyBorder="1" applyAlignment="1" applyProtection="1">
      <alignment horizontal="center" wrapText="1"/>
    </xf>
    <xf numFmtId="0" fontId="0" fillId="0" borderId="26" xfId="0" applyBorder="1" applyProtection="1"/>
    <xf numFmtId="0" fontId="3" fillId="6" borderId="27" xfId="0" applyFont="1" applyFill="1" applyBorder="1" applyProtection="1"/>
    <xf numFmtId="0" fontId="0" fillId="0" borderId="28" xfId="0" applyBorder="1" applyProtection="1"/>
    <xf numFmtId="164" fontId="3" fillId="5" borderId="24" xfId="0" quotePrefix="1" applyNumberFormat="1" applyFont="1" applyFill="1" applyBorder="1" applyAlignment="1" applyProtection="1">
      <alignment horizontal="center" vertical="center"/>
    </xf>
    <xf numFmtId="0" fontId="2" fillId="0" borderId="30" xfId="0" applyFont="1" applyBorder="1" applyProtection="1"/>
    <xf numFmtId="0" fontId="3" fillId="0" borderId="23" xfId="0" applyFont="1" applyBorder="1" applyAlignment="1" applyProtection="1">
      <alignment horizontal="left"/>
    </xf>
    <xf numFmtId="3" fontId="3" fillId="0" borderId="23" xfId="0" applyNumberFormat="1" applyFont="1" applyBorder="1" applyAlignment="1" applyProtection="1">
      <alignment horizontal="center" vertical="center"/>
    </xf>
    <xf numFmtId="3" fontId="6" fillId="0" borderId="12" xfId="0" applyNumberFormat="1" applyFont="1" applyBorder="1" applyAlignment="1" applyProtection="1">
      <alignment wrapText="1"/>
    </xf>
    <xf numFmtId="0" fontId="3" fillId="0" borderId="19" xfId="0" applyFont="1" applyBorder="1" applyAlignment="1" applyProtection="1">
      <alignment horizontal="left"/>
    </xf>
    <xf numFmtId="166" fontId="3" fillId="0" borderId="19" xfId="0" applyNumberFormat="1" applyFont="1" applyFill="1" applyBorder="1" applyAlignment="1" applyProtection="1">
      <alignment horizontal="center" vertical="center"/>
    </xf>
    <xf numFmtId="3" fontId="3" fillId="0" borderId="19" xfId="0" applyNumberFormat="1" applyFont="1" applyFill="1" applyBorder="1" applyAlignment="1" applyProtection="1">
      <alignment horizontal="center" vertical="center"/>
    </xf>
    <xf numFmtId="164" fontId="3" fillId="0" borderId="8" xfId="0" quotePrefix="1" applyNumberFormat="1" applyFont="1" applyFill="1" applyBorder="1" applyAlignment="1" applyProtection="1">
      <alignment horizontal="center" vertical="center"/>
    </xf>
    <xf numFmtId="165" fontId="3" fillId="0" borderId="19" xfId="0" applyNumberFormat="1" applyFont="1" applyFill="1" applyBorder="1" applyAlignment="1" applyProtection="1">
      <alignment horizontal="center" vertical="center"/>
      <protection locked="0"/>
    </xf>
    <xf numFmtId="3" fontId="3" fillId="0" borderId="19" xfId="0" applyNumberFormat="1" applyFont="1" applyFill="1" applyBorder="1" applyAlignment="1" applyProtection="1">
      <alignment horizontal="center" vertical="center"/>
      <protection locked="0"/>
    </xf>
    <xf numFmtId="164" fontId="3" fillId="0" borderId="8" xfId="0" quotePrefix="1" applyNumberFormat="1" applyFont="1" applyFill="1" applyBorder="1" applyAlignment="1" applyProtection="1">
      <alignment horizontal="center" vertical="center"/>
      <protection locked="0"/>
    </xf>
    <xf numFmtId="164" fontId="3" fillId="5" borderId="23" xfId="0" quotePrefix="1" applyNumberFormat="1" applyFont="1" applyFill="1" applyBorder="1" applyAlignment="1" applyProtection="1">
      <alignment horizontal="center" vertical="center"/>
    </xf>
    <xf numFmtId="0" fontId="3" fillId="0" borderId="22" xfId="0" applyFont="1" applyBorder="1" applyAlignment="1" applyProtection="1">
      <alignment horizontal="left"/>
    </xf>
    <xf numFmtId="165" fontId="3" fillId="7" borderId="22" xfId="0" applyNumberFormat="1" applyFont="1" applyFill="1" applyBorder="1" applyAlignment="1" applyProtection="1">
      <alignment horizontal="center" vertical="center"/>
      <protection locked="0"/>
    </xf>
    <xf numFmtId="164" fontId="3" fillId="5" borderId="22" xfId="0" quotePrefix="1" applyNumberFormat="1" applyFont="1" applyFill="1" applyBorder="1" applyAlignment="1" applyProtection="1">
      <alignment horizontal="center" vertical="center"/>
      <protection locked="0"/>
    </xf>
    <xf numFmtId="3" fontId="6" fillId="0" borderId="6" xfId="0" applyNumberFormat="1" applyFont="1" applyFill="1" applyBorder="1" applyAlignment="1" applyProtection="1">
      <alignment wrapText="1"/>
    </xf>
    <xf numFmtId="0" fontId="3" fillId="0" borderId="6" xfId="0" applyFont="1" applyBorder="1" applyAlignment="1" applyProtection="1">
      <alignment horizontal="center" vertical="center"/>
    </xf>
    <xf numFmtId="164" fontId="3" fillId="5" borderId="6" xfId="0" quotePrefix="1" applyNumberFormat="1" applyFont="1" applyFill="1" applyBorder="1" applyAlignment="1" applyProtection="1">
      <alignment horizontal="center" vertical="center"/>
    </xf>
    <xf numFmtId="0" fontId="3" fillId="6" borderId="11" xfId="0" applyFont="1" applyFill="1" applyBorder="1" applyAlignment="1" applyProtection="1">
      <alignment horizontal="center" vertical="center"/>
    </xf>
    <xf numFmtId="168" fontId="3" fillId="6" borderId="11" xfId="0" applyNumberFormat="1" applyFont="1" applyFill="1" applyBorder="1" applyAlignment="1" applyProtection="1">
      <alignment horizontal="center" vertical="center"/>
    </xf>
    <xf numFmtId="9" fontId="3" fillId="6" borderId="11" xfId="0" applyNumberFormat="1" applyFont="1" applyFill="1" applyBorder="1" applyAlignment="1" applyProtection="1">
      <alignment horizontal="center" vertical="center"/>
    </xf>
    <xf numFmtId="3" fontId="6" fillId="0" borderId="8" xfId="0" applyNumberFormat="1" applyFont="1" applyFill="1" applyBorder="1" applyAlignment="1" applyProtection="1">
      <alignment wrapText="1"/>
    </xf>
    <xf numFmtId="3" fontId="3" fillId="0" borderId="19" xfId="0" applyNumberFormat="1" applyFont="1" applyBorder="1" applyAlignment="1" applyProtection="1">
      <alignment horizontal="center" vertical="center"/>
    </xf>
    <xf numFmtId="3" fontId="1" fillId="0" borderId="8" xfId="1" applyNumberFormat="1" applyBorder="1" applyAlignment="1" applyProtection="1">
      <alignment wrapText="1"/>
    </xf>
    <xf numFmtId="0" fontId="2" fillId="0" borderId="31" xfId="0" applyFont="1" applyBorder="1"/>
    <xf numFmtId="0" fontId="2" fillId="0" borderId="31" xfId="0" applyFont="1" applyBorder="1" applyProtection="1"/>
    <xf numFmtId="3" fontId="3" fillId="0" borderId="22" xfId="0" applyNumberFormat="1" applyFont="1" applyBorder="1" applyAlignment="1" applyProtection="1">
      <alignment horizontal="center" vertical="center"/>
    </xf>
    <xf numFmtId="3" fontId="6" fillId="0" borderId="6" xfId="0" applyNumberFormat="1" applyFont="1" applyBorder="1" applyAlignment="1" applyProtection="1">
      <alignment wrapText="1"/>
    </xf>
    <xf numFmtId="0" fontId="2" fillId="0" borderId="31" xfId="0" applyFont="1" applyFill="1" applyBorder="1" applyProtection="1"/>
    <xf numFmtId="0" fontId="3" fillId="0" borderId="22" xfId="0" applyFont="1" applyFill="1" applyBorder="1" applyAlignment="1" applyProtection="1">
      <alignment horizontal="left"/>
    </xf>
    <xf numFmtId="0" fontId="0" fillId="6" borderId="11" xfId="0" applyFill="1" applyBorder="1" applyProtection="1"/>
    <xf numFmtId="0" fontId="0" fillId="6" borderId="11" xfId="0" applyFill="1" applyBorder="1" applyAlignment="1" applyProtection="1">
      <alignment horizontal="center" vertical="center"/>
    </xf>
    <xf numFmtId="9" fontId="3" fillId="6" borderId="11" xfId="0" quotePrefix="1"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2" fillId="0" borderId="28" xfId="0" applyFont="1" applyBorder="1" applyProtection="1"/>
    <xf numFmtId="0" fontId="2" fillId="0" borderId="28" xfId="0" applyFont="1" applyFill="1" applyBorder="1" applyProtection="1"/>
    <xf numFmtId="0" fontId="3" fillId="0" borderId="28" xfId="0" applyFont="1" applyBorder="1" applyProtection="1"/>
    <xf numFmtId="0" fontId="0" fillId="6" borderId="27" xfId="0" applyFill="1" applyBorder="1" applyProtection="1"/>
    <xf numFmtId="165" fontId="3" fillId="0" borderId="0" xfId="0" applyNumberFormat="1" applyFont="1" applyFill="1" applyBorder="1" applyAlignment="1" applyProtection="1">
      <alignment horizontal="center" vertical="center"/>
      <protection locked="0"/>
    </xf>
    <xf numFmtId="3" fontId="3" fillId="0" borderId="0" xfId="0" applyNumberFormat="1" applyFont="1" applyFill="1" applyBorder="1" applyAlignment="1" applyProtection="1">
      <alignment horizontal="center" vertical="center"/>
      <protection locked="0"/>
    </xf>
    <xf numFmtId="3" fontId="3" fillId="0" borderId="22" xfId="0" applyNumberFormat="1" applyFont="1" applyFill="1" applyBorder="1" applyAlignment="1" applyProtection="1">
      <alignment horizontal="center" vertical="center"/>
      <protection locked="0"/>
    </xf>
    <xf numFmtId="165" fontId="3" fillId="7" borderId="22" xfId="0" applyNumberFormat="1" applyFont="1" applyFill="1" applyBorder="1" applyAlignment="1" applyProtection="1">
      <alignment horizontal="center" vertical="center"/>
    </xf>
    <xf numFmtId="0" fontId="3" fillId="6" borderId="32" xfId="0" applyFont="1" applyFill="1" applyBorder="1" applyProtection="1"/>
    <xf numFmtId="0" fontId="3" fillId="6" borderId="13" xfId="0" applyFont="1" applyFill="1" applyBorder="1" applyAlignment="1" applyProtection="1">
      <alignment horizontal="left"/>
    </xf>
    <xf numFmtId="165" fontId="3" fillId="6" borderId="13" xfId="0" applyNumberFormat="1" applyFont="1" applyFill="1" applyBorder="1" applyAlignment="1" applyProtection="1">
      <alignment horizontal="center" vertical="center"/>
    </xf>
    <xf numFmtId="3" fontId="3" fillId="6" borderId="13" xfId="0" applyNumberFormat="1" applyFont="1" applyFill="1" applyBorder="1" applyAlignment="1" applyProtection="1">
      <alignment horizontal="center" vertical="center"/>
    </xf>
    <xf numFmtId="0" fontId="0" fillId="0" borderId="33" xfId="0" applyBorder="1" applyProtection="1"/>
    <xf numFmtId="0" fontId="0" fillId="0" borderId="34" xfId="0" applyBorder="1" applyProtection="1"/>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3" fontId="6" fillId="0" borderId="36" xfId="0" applyNumberFormat="1" applyFont="1" applyBorder="1" applyAlignment="1" applyProtection="1">
      <alignment wrapText="1"/>
    </xf>
    <xf numFmtId="164" fontId="3" fillId="6" borderId="13" xfId="0" quotePrefix="1" applyNumberFormat="1" applyFont="1" applyFill="1" applyBorder="1" applyAlignment="1" applyProtection="1">
      <alignment horizontal="center" vertical="center"/>
    </xf>
    <xf numFmtId="164" fontId="3" fillId="0" borderId="9" xfId="0" quotePrefix="1"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left"/>
    </xf>
    <xf numFmtId="165" fontId="3" fillId="0" borderId="13" xfId="0" applyNumberFormat="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protection locked="0"/>
    </xf>
    <xf numFmtId="164" fontId="3" fillId="0" borderId="14" xfId="0" quotePrefix="1" applyNumberFormat="1" applyFont="1" applyFill="1" applyBorder="1" applyAlignment="1" applyProtection="1">
      <alignment horizontal="center" vertical="center"/>
      <protection locked="0"/>
    </xf>
    <xf numFmtId="3" fontId="1" fillId="0" borderId="4" xfId="1" applyNumberFormat="1" applyFill="1" applyBorder="1" applyAlignment="1" applyProtection="1">
      <alignment wrapText="1"/>
    </xf>
    <xf numFmtId="3" fontId="6" fillId="0" borderId="4" xfId="0" applyNumberFormat="1" applyFont="1" applyFill="1" applyBorder="1" applyAlignment="1" applyProtection="1">
      <alignment wrapText="1"/>
    </xf>
    <xf numFmtId="0" fontId="2" fillId="0" borderId="26" xfId="0" applyFont="1" applyFill="1" applyBorder="1" applyAlignment="1" applyProtection="1">
      <alignment wrapText="1"/>
    </xf>
    <xf numFmtId="0" fontId="2" fillId="0" borderId="32" xfId="0" applyFont="1" applyFill="1" applyBorder="1" applyProtection="1"/>
    <xf numFmtId="169" fontId="3" fillId="7" borderId="22" xfId="0" applyNumberFormat="1" applyFont="1" applyFill="1" applyBorder="1" applyAlignment="1" applyProtection="1">
      <alignment horizontal="center" vertical="center"/>
      <protection locked="0"/>
    </xf>
    <xf numFmtId="43" fontId="3" fillId="0" borderId="0" xfId="2" applyFont="1" applyProtection="1"/>
    <xf numFmtId="43" fontId="3" fillId="0" borderId="0" xfId="0" applyNumberFormat="1" applyFont="1" applyProtection="1"/>
    <xf numFmtId="164" fontId="3" fillId="0" borderId="19" xfId="0" quotePrefix="1" applyNumberFormat="1" applyFont="1" applyFill="1" applyBorder="1" applyAlignment="1" applyProtection="1">
      <alignment horizontal="center" vertical="center"/>
      <protection locked="0"/>
    </xf>
    <xf numFmtId="9" fontId="3" fillId="0" borderId="19" xfId="0" applyNumberFormat="1" applyFont="1" applyBorder="1" applyAlignment="1" applyProtection="1">
      <alignment horizontal="center" vertical="center"/>
    </xf>
    <xf numFmtId="165" fontId="3" fillId="8" borderId="23" xfId="0" applyNumberFormat="1" applyFont="1" applyFill="1" applyBorder="1" applyAlignment="1" applyProtection="1">
      <alignment horizontal="center" vertical="center"/>
      <protection locked="0"/>
    </xf>
    <xf numFmtId="165" fontId="3" fillId="8" borderId="4" xfId="0" applyNumberFormat="1" applyFont="1" applyFill="1" applyBorder="1" applyAlignment="1" applyProtection="1">
      <alignment horizontal="center" vertical="center"/>
      <protection locked="0"/>
    </xf>
    <xf numFmtId="3" fontId="3" fillId="0" borderId="4" xfId="0" applyNumberFormat="1" applyFont="1" applyBorder="1" applyAlignment="1" applyProtection="1">
      <alignment horizontal="center" vertical="center"/>
    </xf>
    <xf numFmtId="3" fontId="1" fillId="0" borderId="4" xfId="1" applyNumberFormat="1" applyBorder="1" applyAlignment="1" applyProtection="1">
      <alignment wrapText="1"/>
    </xf>
    <xf numFmtId="0" fontId="21" fillId="3" borderId="29" xfId="0" applyFont="1" applyFill="1" applyBorder="1" applyAlignment="1" applyProtection="1">
      <alignment horizontal="center" wrapText="1"/>
    </xf>
    <xf numFmtId="0" fontId="6" fillId="0" borderId="0" xfId="0" applyFont="1" applyFill="1" applyBorder="1" applyAlignment="1" applyProtection="1">
      <alignment wrapText="1"/>
    </xf>
    <xf numFmtId="0" fontId="6" fillId="0" borderId="0" xfId="0" applyFont="1"/>
    <xf numFmtId="0" fontId="6" fillId="0" borderId="0" xfId="0" applyFont="1" applyAlignment="1">
      <alignment wrapText="1"/>
    </xf>
    <xf numFmtId="3" fontId="6" fillId="0" borderId="0" xfId="0" applyNumberFormat="1" applyFont="1" applyFill="1" applyBorder="1" applyAlignment="1" applyProtection="1">
      <alignment horizontal="left"/>
    </xf>
    <xf numFmtId="3" fontId="6" fillId="0" borderId="0" xfId="0" applyNumberFormat="1" applyFont="1" applyFill="1" applyBorder="1" applyAlignment="1" applyProtection="1">
      <alignment horizontal="left" wrapText="1"/>
    </xf>
    <xf numFmtId="164" fontId="2" fillId="5" borderId="20" xfId="0" quotePrefix="1" applyNumberFormat="1" applyFont="1" applyFill="1" applyBorder="1" applyAlignment="1" applyProtection="1">
      <alignment horizontal="center" vertical="center"/>
    </xf>
    <xf numFmtId="0" fontId="2" fillId="0" borderId="37" xfId="0" applyFont="1" applyBorder="1" applyProtection="1"/>
    <xf numFmtId="164" fontId="2" fillId="5" borderId="38" xfId="0" quotePrefix="1" applyNumberFormat="1" applyFont="1" applyFill="1" applyBorder="1" applyAlignment="1" applyProtection="1">
      <alignment horizontal="center" vertical="center"/>
    </xf>
    <xf numFmtId="0" fontId="5" fillId="0" borderId="16" xfId="0" applyFont="1" applyBorder="1" applyProtection="1"/>
    <xf numFmtId="0" fontId="3" fillId="0" borderId="17" xfId="0" applyFont="1" applyBorder="1" applyProtection="1"/>
    <xf numFmtId="0" fontId="3" fillId="0" borderId="17" xfId="0" applyFont="1" applyBorder="1" applyAlignment="1" applyProtection="1">
      <alignment horizontal="left"/>
    </xf>
    <xf numFmtId="4" fontId="3" fillId="0" borderId="17" xfId="0" applyNumberFormat="1" applyFont="1" applyBorder="1" applyProtection="1"/>
    <xf numFmtId="4" fontId="17" fillId="0" borderId="17" xfId="0" applyNumberFormat="1" applyFont="1" applyBorder="1" applyAlignment="1" applyProtection="1">
      <alignment wrapText="1"/>
    </xf>
    <xf numFmtId="14" fontId="17" fillId="0" borderId="17" xfId="0" applyNumberFormat="1" applyFont="1" applyBorder="1" applyProtection="1"/>
    <xf numFmtId="4" fontId="3" fillId="0" borderId="18" xfId="0" applyNumberFormat="1" applyFont="1" applyBorder="1" applyProtection="1"/>
    <xf numFmtId="0" fontId="3" fillId="0" borderId="26" xfId="0" applyFont="1" applyFill="1" applyBorder="1" applyProtection="1"/>
    <xf numFmtId="4" fontId="3" fillId="0" borderId="0" xfId="0" applyNumberFormat="1" applyFont="1" applyFill="1" applyBorder="1" applyAlignment="1" applyProtection="1">
      <alignment wrapText="1"/>
    </xf>
    <xf numFmtId="4" fontId="3" fillId="0" borderId="1" xfId="0" applyNumberFormat="1" applyFont="1" applyFill="1" applyBorder="1" applyProtection="1"/>
    <xf numFmtId="164" fontId="3" fillId="6" borderId="21" xfId="0" quotePrefix="1"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3" fontId="6" fillId="0" borderId="8" xfId="0" applyNumberFormat="1" applyFont="1" applyBorder="1" applyAlignment="1" applyProtection="1">
      <alignment wrapText="1"/>
    </xf>
    <xf numFmtId="0" fontId="13" fillId="0" borderId="4" xfId="0" applyFont="1" applyBorder="1" applyAlignment="1" applyProtection="1">
      <alignment horizontal="left" vertical="top"/>
    </xf>
    <xf numFmtId="0" fontId="13" fillId="0" borderId="40" xfId="0" applyFont="1" applyBorder="1" applyAlignment="1" applyProtection="1">
      <alignment horizontal="left" vertical="top"/>
    </xf>
    <xf numFmtId="0" fontId="3" fillId="0" borderId="0" xfId="0" applyFont="1" applyBorder="1" applyAlignment="1" applyProtection="1">
      <alignment wrapText="1"/>
    </xf>
    <xf numFmtId="168" fontId="0" fillId="8" borderId="5" xfId="0" applyNumberFormat="1" applyFill="1" applyBorder="1" applyProtection="1">
      <protection locked="0"/>
    </xf>
    <xf numFmtId="0" fontId="18" fillId="2" borderId="2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32"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39" xfId="0" applyFont="1" applyFill="1" applyBorder="1" applyAlignment="1">
      <alignment horizontal="left" vertical="center" wrapText="1"/>
    </xf>
    <xf numFmtId="3" fontId="6" fillId="0" borderId="0" xfId="0" applyNumberFormat="1" applyFont="1" applyFill="1" applyBorder="1" applyAlignment="1" applyProtection="1">
      <alignment horizontal="left" wrapText="1"/>
    </xf>
    <xf numFmtId="0" fontId="6" fillId="0" borderId="0" xfId="0" applyFont="1" applyFill="1" applyBorder="1" applyAlignment="1" applyProtection="1">
      <alignment horizontal="left" wrapText="1"/>
    </xf>
    <xf numFmtId="0" fontId="6" fillId="0" borderId="0" xfId="0" applyFont="1" applyFill="1" applyBorder="1" applyAlignment="1" applyProtection="1">
      <alignment horizontal="left"/>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nergystar.gov/index.cfm?c=boilers.pr_boilers" TargetMode="External"/><Relationship Id="rId2" Type="http://schemas.openxmlformats.org/officeDocument/2006/relationships/hyperlink" Target="https://energystar.gov/index.cfm?c=boilers.pr_boilers" TargetMode="External"/><Relationship Id="rId3" Type="http://schemas.openxmlformats.org/officeDocument/2006/relationships/hyperlink" Target="http://www.epa.gov/burnwi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AT56"/>
  <sheetViews>
    <sheetView tabSelected="1" topLeftCell="A15" zoomScale="89" zoomScaleNormal="89" zoomScalePageLayoutView="89" workbookViewId="0">
      <selection activeCell="I41" sqref="I41"/>
    </sheetView>
  </sheetViews>
  <sheetFormatPr baseColWidth="10" defaultColWidth="8.83203125" defaultRowHeight="24" customHeight="1" x14ac:dyDescent="0"/>
  <cols>
    <col min="1" max="1" width="19.1640625" customWidth="1"/>
    <col min="2" max="2" width="12.5" customWidth="1"/>
    <col min="3" max="4" width="12.33203125" customWidth="1"/>
    <col min="5" max="5" width="22.83203125" customWidth="1"/>
    <col min="6" max="6" width="26.1640625" style="70" customWidth="1"/>
    <col min="7" max="9" width="12.33203125" customWidth="1"/>
    <col min="10" max="11" width="33" customWidth="1"/>
    <col min="12" max="12" width="25.5" customWidth="1"/>
    <col min="13" max="13" width="29.83203125" customWidth="1"/>
    <col min="14" max="14" width="10" bestFit="1" customWidth="1"/>
    <col min="15" max="15" width="10.83203125" bestFit="1" customWidth="1"/>
    <col min="16" max="16" width="11.1640625" bestFit="1" customWidth="1"/>
  </cols>
  <sheetData>
    <row r="1" spans="1:26" ht="24" customHeight="1">
      <c r="A1" s="193" t="s">
        <v>53</v>
      </c>
      <c r="B1" s="194"/>
      <c r="C1" s="195"/>
      <c r="D1" s="196"/>
      <c r="E1" s="196"/>
      <c r="F1" s="197" t="s">
        <v>69</v>
      </c>
      <c r="G1" s="198"/>
      <c r="H1" s="196"/>
      <c r="I1" s="196"/>
      <c r="J1" s="196"/>
      <c r="K1" s="199"/>
      <c r="L1" s="3"/>
      <c r="M1" s="3"/>
    </row>
    <row r="2" spans="1:26" ht="24" customHeight="1">
      <c r="A2" s="210" t="s">
        <v>68</v>
      </c>
      <c r="B2" s="211"/>
      <c r="C2" s="211"/>
      <c r="D2" s="211"/>
      <c r="E2" s="211"/>
      <c r="F2" s="211"/>
      <c r="G2" s="211"/>
      <c r="H2" s="211"/>
      <c r="I2" s="211"/>
      <c r="J2" s="211"/>
      <c r="K2" s="212"/>
      <c r="L2" s="4"/>
      <c r="M2" s="4"/>
      <c r="N2" s="1"/>
    </row>
    <row r="3" spans="1:26" ht="24" customHeight="1">
      <c r="A3" s="213"/>
      <c r="B3" s="214"/>
      <c r="C3" s="214"/>
      <c r="D3" s="214"/>
      <c r="E3" s="214"/>
      <c r="F3" s="214"/>
      <c r="G3" s="214"/>
      <c r="H3" s="214"/>
      <c r="I3" s="214"/>
      <c r="J3" s="214"/>
      <c r="K3" s="215"/>
      <c r="L3" s="5"/>
      <c r="M3" s="5"/>
      <c r="N3" s="1"/>
    </row>
    <row r="4" spans="1:26" s="2" customFormat="1" ht="24" customHeight="1">
      <c r="A4" s="213"/>
      <c r="B4" s="214"/>
      <c r="C4" s="214"/>
      <c r="D4" s="214"/>
      <c r="E4" s="214"/>
      <c r="F4" s="214"/>
      <c r="G4" s="214"/>
      <c r="H4" s="214"/>
      <c r="I4" s="214"/>
      <c r="J4" s="214"/>
      <c r="K4" s="215"/>
      <c r="L4" s="5"/>
      <c r="M4" s="5"/>
      <c r="N4" s="25"/>
    </row>
    <row r="5" spans="1:26" s="2" customFormat="1" ht="24" customHeight="1">
      <c r="A5" s="213"/>
      <c r="B5" s="214"/>
      <c r="C5" s="214"/>
      <c r="D5" s="214"/>
      <c r="E5" s="214"/>
      <c r="F5" s="214"/>
      <c r="G5" s="214"/>
      <c r="H5" s="214"/>
      <c r="I5" s="214"/>
      <c r="J5" s="214"/>
      <c r="K5" s="215"/>
      <c r="L5" s="5"/>
      <c r="M5" s="5"/>
      <c r="N5" s="25"/>
    </row>
    <row r="6" spans="1:26" s="2" customFormat="1" ht="50.25" customHeight="1">
      <c r="A6" s="216"/>
      <c r="B6" s="217"/>
      <c r="C6" s="217"/>
      <c r="D6" s="217"/>
      <c r="E6" s="217"/>
      <c r="F6" s="217"/>
      <c r="G6" s="217"/>
      <c r="H6" s="217"/>
      <c r="I6" s="217"/>
      <c r="J6" s="217"/>
      <c r="K6" s="218"/>
      <c r="L6" s="5"/>
      <c r="M6" s="5"/>
      <c r="N6" s="25"/>
    </row>
    <row r="7" spans="1:26" s="25" customFormat="1" ht="24" customHeight="1" thickBot="1">
      <c r="A7" s="200"/>
      <c r="B7" s="9"/>
      <c r="C7" s="6" t="s">
        <v>54</v>
      </c>
      <c r="D7" s="5"/>
      <c r="E7" s="5"/>
      <c r="F7" s="201"/>
      <c r="G7" s="5"/>
      <c r="H7" s="5"/>
      <c r="I7" s="5"/>
      <c r="J7" s="5"/>
      <c r="K7" s="202"/>
      <c r="L7" s="5"/>
      <c r="M7" s="5"/>
    </row>
    <row r="8" spans="1:26" s="34" customFormat="1" ht="53.25" customHeight="1">
      <c r="A8" s="109" t="s">
        <v>1</v>
      </c>
      <c r="B8" s="45" t="s">
        <v>20</v>
      </c>
      <c r="C8" s="45" t="s">
        <v>35</v>
      </c>
      <c r="D8" s="45" t="s">
        <v>0</v>
      </c>
      <c r="E8" s="45" t="s">
        <v>34</v>
      </c>
      <c r="F8" s="45" t="s">
        <v>32</v>
      </c>
      <c r="G8" s="45" t="s">
        <v>41</v>
      </c>
      <c r="H8" s="46" t="s">
        <v>29</v>
      </c>
      <c r="I8" s="45" t="s">
        <v>21</v>
      </c>
      <c r="J8" s="45" t="s">
        <v>44</v>
      </c>
      <c r="K8" s="184" t="s">
        <v>59</v>
      </c>
      <c r="L8" s="72"/>
      <c r="M8" s="73"/>
    </row>
    <row r="9" spans="1:26" s="1" customFormat="1" ht="24" customHeight="1">
      <c r="A9" s="114" t="s">
        <v>31</v>
      </c>
      <c r="B9" s="115" t="s">
        <v>4</v>
      </c>
      <c r="C9" s="180">
        <v>4</v>
      </c>
      <c r="D9" s="116">
        <f>5825000/42</f>
        <v>138690.47619047618</v>
      </c>
      <c r="E9" s="106">
        <f>+(C9/D9)*1000000</f>
        <v>28.841201716738201</v>
      </c>
      <c r="F9" s="60" t="s">
        <v>37</v>
      </c>
      <c r="G9" s="103" t="s">
        <v>42</v>
      </c>
      <c r="H9" s="87">
        <v>78</v>
      </c>
      <c r="I9" s="86">
        <f>+H9/100</f>
        <v>0.78</v>
      </c>
      <c r="J9" s="108">
        <f>+(C9/(D9*I9))*1000000</f>
        <v>36.975899636843849</v>
      </c>
      <c r="K9" s="190">
        <f>J9*84</f>
        <v>3105.9755694948835</v>
      </c>
      <c r="L9" s="84"/>
      <c r="M9" s="74"/>
      <c r="O9" s="58"/>
      <c r="P9" s="58"/>
      <c r="Q9" s="58"/>
      <c r="R9" s="58"/>
      <c r="S9" s="58"/>
      <c r="T9" s="58"/>
      <c r="U9" s="58"/>
      <c r="V9" s="58"/>
      <c r="W9" s="58"/>
      <c r="X9" s="58"/>
      <c r="Y9" s="58"/>
      <c r="Z9" s="58"/>
    </row>
    <row r="10" spans="1:26" s="1" customFormat="1" ht="24" customHeight="1">
      <c r="A10" s="148"/>
      <c r="B10" s="118"/>
      <c r="C10" s="122"/>
      <c r="D10" s="136"/>
      <c r="E10" s="124"/>
      <c r="F10" s="137" t="s">
        <v>38</v>
      </c>
      <c r="G10" s="104" t="s">
        <v>6</v>
      </c>
      <c r="H10" s="91">
        <v>85</v>
      </c>
      <c r="I10" s="92">
        <f>+H10/100</f>
        <v>0.85</v>
      </c>
      <c r="J10" s="125">
        <f>+(C9/(D9*I10))*1000000</f>
        <v>33.930825549103766</v>
      </c>
      <c r="K10" s="190">
        <f t="shared" ref="K10:K29" si="0">J10*84</f>
        <v>2850.1893461247164</v>
      </c>
      <c r="L10" s="57"/>
      <c r="M10" s="74"/>
      <c r="O10" s="58"/>
      <c r="P10" s="58"/>
      <c r="Q10" s="58"/>
      <c r="R10" s="58"/>
      <c r="S10" s="58"/>
      <c r="T10" s="58"/>
      <c r="U10" s="58"/>
      <c r="V10" s="58"/>
      <c r="W10" s="58"/>
      <c r="X10" s="58"/>
      <c r="Y10" s="58"/>
      <c r="Z10" s="58"/>
    </row>
    <row r="11" spans="1:26" s="1" customFormat="1" ht="24" customHeight="1">
      <c r="A11" s="191" t="s">
        <v>52</v>
      </c>
      <c r="B11" s="118" t="s">
        <v>4</v>
      </c>
      <c r="C11" s="181">
        <v>4.0999999999999996</v>
      </c>
      <c r="D11" s="182">
        <f>5712000/42</f>
        <v>136000</v>
      </c>
      <c r="E11" s="178">
        <f>+(C11/D11)*1000000</f>
        <v>30.147058823529409</v>
      </c>
      <c r="F11" s="183" t="s">
        <v>26</v>
      </c>
      <c r="G11" s="103" t="s">
        <v>22</v>
      </c>
      <c r="H11" s="87">
        <v>87</v>
      </c>
      <c r="I11" s="179">
        <f>+H11/100</f>
        <v>0.87</v>
      </c>
      <c r="J11" s="108">
        <f>+(C11/(D11*I11))*1000000</f>
        <v>34.651791751183225</v>
      </c>
      <c r="K11" s="190">
        <f t="shared" si="0"/>
        <v>2910.7505070993911</v>
      </c>
      <c r="L11" s="57"/>
      <c r="M11" s="74"/>
      <c r="O11" s="58"/>
      <c r="P11" s="58"/>
      <c r="Q11" s="58"/>
      <c r="R11" s="58"/>
      <c r="S11" s="58"/>
      <c r="T11" s="58"/>
      <c r="U11" s="58"/>
      <c r="V11" s="58"/>
      <c r="W11" s="58"/>
      <c r="X11" s="58"/>
      <c r="Y11" s="58"/>
      <c r="Z11" s="58"/>
    </row>
    <row r="12" spans="1:26" s="25" customFormat="1" ht="24" customHeight="1">
      <c r="A12" s="111"/>
      <c r="B12" s="81"/>
      <c r="C12" s="97"/>
      <c r="D12" s="98"/>
      <c r="E12" s="99"/>
      <c r="F12" s="82"/>
      <c r="G12" s="132"/>
      <c r="H12" s="133"/>
      <c r="I12" s="134"/>
      <c r="J12" s="99"/>
      <c r="K12" s="203"/>
      <c r="L12" s="75"/>
      <c r="M12" s="74"/>
    </row>
    <row r="13" spans="1:26" s="1" customFormat="1" ht="24" customHeight="1">
      <c r="A13" s="139" t="s">
        <v>3</v>
      </c>
      <c r="B13" s="126" t="s">
        <v>4</v>
      </c>
      <c r="C13" s="127">
        <v>3.01</v>
      </c>
      <c r="D13" s="140">
        <f>3836000/42</f>
        <v>91333.333333333328</v>
      </c>
      <c r="E13" s="128">
        <f>+(C13/D13)*1000000</f>
        <v>32.956204379562045</v>
      </c>
      <c r="F13" s="141" t="s">
        <v>37</v>
      </c>
      <c r="G13" s="147" t="s">
        <v>6</v>
      </c>
      <c r="H13" s="93">
        <v>78</v>
      </c>
      <c r="I13" s="90">
        <f>+H13/100</f>
        <v>0.78</v>
      </c>
      <c r="J13" s="131">
        <f>+(C13/(D13*I13))*1000000</f>
        <v>42.25154407636159</v>
      </c>
      <c r="K13" s="190">
        <f t="shared" si="0"/>
        <v>3549.1297024143737</v>
      </c>
      <c r="L13" s="57"/>
      <c r="M13" s="74"/>
      <c r="O13" s="58"/>
      <c r="P13" s="58"/>
      <c r="Q13" s="58"/>
      <c r="R13" s="58"/>
      <c r="S13" s="58"/>
      <c r="T13" s="58"/>
      <c r="U13" s="58"/>
      <c r="V13" s="58"/>
      <c r="W13" s="58"/>
      <c r="X13" s="58"/>
      <c r="Y13" s="58"/>
    </row>
    <row r="14" spans="1:26" s="1" customFormat="1" ht="24" customHeight="1">
      <c r="A14" s="112"/>
      <c r="B14" s="79"/>
      <c r="C14" s="100"/>
      <c r="D14" s="100"/>
      <c r="E14" s="101"/>
      <c r="F14" s="80" t="s">
        <v>38</v>
      </c>
      <c r="G14" s="103" t="s">
        <v>6</v>
      </c>
      <c r="H14" s="87">
        <v>85</v>
      </c>
      <c r="I14" s="86">
        <f>+H14/100</f>
        <v>0.85</v>
      </c>
      <c r="J14" s="108">
        <f>+(C13/(D13*I14))*1000000</f>
        <v>38.772005152425933</v>
      </c>
      <c r="K14" s="190">
        <f t="shared" si="0"/>
        <v>3256.8484328037785</v>
      </c>
    </row>
    <row r="15" spans="1:26" s="1" customFormat="1" ht="24" customHeight="1">
      <c r="A15" s="110"/>
      <c r="B15" s="54"/>
      <c r="C15" s="96"/>
      <c r="D15" s="96"/>
      <c r="E15" s="102"/>
      <c r="F15" s="135" t="s">
        <v>26</v>
      </c>
      <c r="G15" s="104" t="s">
        <v>6</v>
      </c>
      <c r="H15" s="91">
        <v>65</v>
      </c>
      <c r="I15" s="92">
        <f>+H15/100</f>
        <v>0.65</v>
      </c>
      <c r="J15" s="125">
        <f>+(C$13/(D$13*I15))*1000000</f>
        <v>50.701852891633912</v>
      </c>
      <c r="K15" s="190">
        <f t="shared" si="0"/>
        <v>4258.9556428972483</v>
      </c>
    </row>
    <row r="16" spans="1:26" s="1" customFormat="1" ht="24" customHeight="1">
      <c r="A16" s="111"/>
      <c r="B16" s="81"/>
      <c r="C16" s="97"/>
      <c r="D16" s="98"/>
      <c r="E16" s="99"/>
      <c r="F16" s="82"/>
      <c r="G16" s="132"/>
      <c r="H16" s="133"/>
      <c r="I16" s="134"/>
      <c r="J16" s="99"/>
      <c r="K16" s="203"/>
      <c r="L16" s="57"/>
      <c r="M16" s="74"/>
      <c r="O16" s="58"/>
      <c r="P16" s="58"/>
      <c r="Q16" s="58"/>
      <c r="R16" s="58"/>
      <c r="S16" s="58"/>
      <c r="T16" s="58"/>
      <c r="U16" s="58"/>
      <c r="V16" s="58"/>
      <c r="W16" s="58"/>
      <c r="X16" s="58"/>
      <c r="Y16" s="58"/>
    </row>
    <row r="17" spans="1:46" s="1" customFormat="1" ht="24" customHeight="1">
      <c r="A17" s="142" t="s">
        <v>47</v>
      </c>
      <c r="B17" s="143" t="s">
        <v>5</v>
      </c>
      <c r="C17" s="155">
        <v>350</v>
      </c>
      <c r="D17" s="154">
        <v>16500000</v>
      </c>
      <c r="E17" s="128">
        <f>+(C17/D17)*1000000</f>
        <v>21.212121212121211</v>
      </c>
      <c r="F17" s="129" t="s">
        <v>45</v>
      </c>
      <c r="G17" s="130" t="s">
        <v>6</v>
      </c>
      <c r="H17" s="93">
        <v>85</v>
      </c>
      <c r="I17" s="90">
        <f>+H17/100</f>
        <v>0.85</v>
      </c>
      <c r="J17" s="131">
        <f>+(C17/(D17*I17))*1000000</f>
        <v>24.955436720142604</v>
      </c>
      <c r="K17" s="190">
        <f t="shared" si="0"/>
        <v>2096.2566844919788</v>
      </c>
      <c r="L17" s="57"/>
      <c r="M17" s="74"/>
      <c r="O17" s="58"/>
      <c r="P17" s="58"/>
      <c r="Q17" s="58"/>
      <c r="R17" s="58"/>
      <c r="S17" s="58"/>
      <c r="T17" s="58"/>
      <c r="U17" s="58"/>
      <c r="V17" s="58"/>
      <c r="W17" s="58"/>
      <c r="X17" s="58"/>
      <c r="Y17" s="58"/>
    </row>
    <row r="18" spans="1:46" s="25" customFormat="1" ht="24" customHeight="1">
      <c r="A18" s="149"/>
      <c r="B18" s="107"/>
      <c r="C18" s="122"/>
      <c r="D18" s="123"/>
      <c r="E18" s="124"/>
      <c r="F18" s="135" t="s">
        <v>26</v>
      </c>
      <c r="G18" s="104" t="s">
        <v>22</v>
      </c>
      <c r="H18" s="91">
        <v>80</v>
      </c>
      <c r="I18" s="92">
        <f>+H18/100</f>
        <v>0.8</v>
      </c>
      <c r="J18" s="125">
        <f>+(C17/(D17*I18))*1000000</f>
        <v>26.515151515151516</v>
      </c>
      <c r="K18" s="190">
        <f t="shared" si="0"/>
        <v>2227.2727272727275</v>
      </c>
      <c r="L18" s="75"/>
      <c r="M18" s="76"/>
    </row>
    <row r="19" spans="1:46" s="25" customFormat="1" ht="24" customHeight="1">
      <c r="A19" s="151"/>
      <c r="B19" s="144"/>
      <c r="C19" s="145"/>
      <c r="D19" s="145"/>
      <c r="E19" s="145"/>
      <c r="F19" s="82"/>
      <c r="G19" s="132"/>
      <c r="H19" s="133"/>
      <c r="I19" s="146"/>
      <c r="J19" s="99"/>
      <c r="K19" s="203"/>
      <c r="L19" s="75"/>
      <c r="M19" s="71"/>
    </row>
    <row r="20" spans="1:46" s="1" customFormat="1" ht="24" customHeight="1">
      <c r="A20" s="138" t="s">
        <v>46</v>
      </c>
      <c r="B20" s="126" t="s">
        <v>40</v>
      </c>
      <c r="C20" s="127">
        <v>250</v>
      </c>
      <c r="D20" s="154">
        <v>20000000</v>
      </c>
      <c r="E20" s="128">
        <f>+(C20/D20)*1000000</f>
        <v>12.5</v>
      </c>
      <c r="F20" s="34" t="s">
        <v>48</v>
      </c>
      <c r="G20" s="130" t="s">
        <v>22</v>
      </c>
      <c r="H20" s="93">
        <v>54</v>
      </c>
      <c r="I20" s="90">
        <f>+H20/100</f>
        <v>0.54</v>
      </c>
      <c r="J20" s="125">
        <f>+(C$20/(D$20*I20))*1000000</f>
        <v>23.148148148148145</v>
      </c>
      <c r="K20" s="190">
        <f t="shared" si="0"/>
        <v>1944.4444444444441</v>
      </c>
      <c r="L20" s="78"/>
      <c r="M20" s="71"/>
    </row>
    <row r="21" spans="1:46" s="25" customFormat="1" ht="24" customHeight="1">
      <c r="A21" s="149"/>
      <c r="B21" s="107"/>
      <c r="C21" s="122"/>
      <c r="D21" s="123"/>
      <c r="E21" s="124"/>
      <c r="F21" s="171" t="s">
        <v>49</v>
      </c>
      <c r="G21" s="103" t="s">
        <v>39</v>
      </c>
      <c r="H21" s="87">
        <v>63</v>
      </c>
      <c r="I21" s="86">
        <f>+H21/100</f>
        <v>0.63</v>
      </c>
      <c r="J21" s="108">
        <f>+(C$20/(D$20*I21))*1000000</f>
        <v>19.841269841269842</v>
      </c>
      <c r="K21" s="190">
        <f t="shared" si="0"/>
        <v>1666.6666666666667</v>
      </c>
      <c r="L21" s="75"/>
      <c r="M21" s="74"/>
    </row>
    <row r="22" spans="1:46" s="1" customFormat="1" ht="24" customHeight="1">
      <c r="A22" s="173"/>
      <c r="B22" s="6"/>
      <c r="C22" s="152"/>
      <c r="D22" s="153"/>
      <c r="E22" s="166"/>
      <c r="F22" s="172" t="s">
        <v>51</v>
      </c>
      <c r="G22" s="103" t="s">
        <v>22</v>
      </c>
      <c r="H22" s="87">
        <v>45</v>
      </c>
      <c r="I22" s="86">
        <f>+H22/100</f>
        <v>0.45</v>
      </c>
      <c r="J22" s="108">
        <f>+(C$20/(D$20*I22))*1000000</f>
        <v>27.777777777777779</v>
      </c>
      <c r="K22" s="190">
        <f t="shared" si="0"/>
        <v>2333.3333333333335</v>
      </c>
      <c r="L22" s="59"/>
      <c r="M22" s="77"/>
    </row>
    <row r="23" spans="1:46" s="1" customFormat="1" ht="24" customHeight="1">
      <c r="A23" s="174"/>
      <c r="B23" s="167"/>
      <c r="C23" s="168"/>
      <c r="D23" s="169"/>
      <c r="E23" s="170"/>
      <c r="F23" s="172" t="s">
        <v>50</v>
      </c>
      <c r="G23" s="103" t="s">
        <v>22</v>
      </c>
      <c r="H23" s="87">
        <v>65</v>
      </c>
      <c r="I23" s="86">
        <f>+H23/100</f>
        <v>0.65</v>
      </c>
      <c r="J23" s="108">
        <f>+(C$20/(D$20*I23))*1000000</f>
        <v>19.23076923076923</v>
      </c>
      <c r="K23" s="190">
        <f t="shared" si="0"/>
        <v>1615.3846153846152</v>
      </c>
      <c r="L23" s="59"/>
      <c r="M23" s="77"/>
    </row>
    <row r="24" spans="1:46" s="1" customFormat="1" ht="24" customHeight="1">
      <c r="A24" s="156"/>
      <c r="B24" s="157"/>
      <c r="C24" s="158"/>
      <c r="D24" s="159"/>
      <c r="E24" s="165"/>
      <c r="F24" s="82"/>
      <c r="G24" s="132"/>
      <c r="H24" s="133"/>
      <c r="I24" s="134"/>
      <c r="J24" s="99"/>
      <c r="K24" s="203"/>
      <c r="L24" s="59"/>
      <c r="M24" s="77"/>
    </row>
    <row r="25" spans="1:46" s="1" customFormat="1" ht="24" customHeight="1">
      <c r="A25" s="139" t="s">
        <v>2</v>
      </c>
      <c r="B25" s="103" t="s">
        <v>65</v>
      </c>
      <c r="C25" s="175">
        <v>0.1144</v>
      </c>
      <c r="D25" s="140">
        <v>3412</v>
      </c>
      <c r="E25" s="128">
        <f>+(C25/D25)*1000000</f>
        <v>33.528722157092616</v>
      </c>
      <c r="F25" s="141" t="s">
        <v>37</v>
      </c>
      <c r="G25" s="130" t="s">
        <v>22</v>
      </c>
      <c r="H25" s="93">
        <v>95</v>
      </c>
      <c r="I25" s="90">
        <f>+H25/100</f>
        <v>0.95</v>
      </c>
      <c r="J25" s="131">
        <f>+(C$25/(D$25*I25))*1000000</f>
        <v>35.293391744308025</v>
      </c>
      <c r="K25" s="190">
        <f t="shared" si="0"/>
        <v>2964.644906521874</v>
      </c>
      <c r="L25" s="59"/>
      <c r="M25" s="77"/>
    </row>
    <row r="26" spans="1:46" s="25" customFormat="1" ht="24" customHeight="1">
      <c r="A26" s="150"/>
      <c r="B26" s="118"/>
      <c r="C26" s="119"/>
      <c r="D26" s="120"/>
      <c r="E26" s="121"/>
      <c r="F26" s="117" t="s">
        <v>56</v>
      </c>
      <c r="G26" s="103" t="s">
        <v>33</v>
      </c>
      <c r="H26" s="88">
        <v>6.6</v>
      </c>
      <c r="I26" s="86">
        <f>+H26/($D$25/1000)</f>
        <v>1.9343493552168816</v>
      </c>
      <c r="J26" s="108">
        <f>+(C$25/(D$25*I26))*1000000</f>
        <v>17.333333333333332</v>
      </c>
      <c r="K26" s="190">
        <f t="shared" si="0"/>
        <v>1456</v>
      </c>
      <c r="L26" s="75"/>
      <c r="M26" s="71"/>
    </row>
    <row r="27" spans="1:46" s="1" customFormat="1" ht="24" customHeight="1">
      <c r="A27" s="110"/>
      <c r="B27" s="54"/>
      <c r="C27" s="96"/>
      <c r="D27" s="96"/>
      <c r="E27" s="102"/>
      <c r="F27" s="117" t="s">
        <v>57</v>
      </c>
      <c r="G27" s="103" t="s">
        <v>43</v>
      </c>
      <c r="H27" s="87">
        <v>2.5</v>
      </c>
      <c r="I27" s="89">
        <f>+H27</f>
        <v>2.5</v>
      </c>
      <c r="J27" s="108">
        <f>+(C$25/(D$25*I27))*1000000</f>
        <v>13.411488862837047</v>
      </c>
      <c r="K27" s="190">
        <f t="shared" si="0"/>
        <v>1126.5650644783118</v>
      </c>
      <c r="L27" s="57"/>
      <c r="M27" s="74"/>
      <c r="P27" s="58"/>
      <c r="Q27" s="58"/>
      <c r="R27" s="58"/>
      <c r="S27" s="58"/>
    </row>
    <row r="28" spans="1:46" s="1" customFormat="1" ht="24" customHeight="1">
      <c r="A28" s="110"/>
      <c r="B28" s="54"/>
      <c r="C28" s="96"/>
      <c r="D28" s="96"/>
      <c r="E28" s="102"/>
      <c r="F28" s="205" t="s">
        <v>66</v>
      </c>
      <c r="G28" s="103" t="s">
        <v>58</v>
      </c>
      <c r="H28" s="91">
        <v>3</v>
      </c>
      <c r="I28" s="89">
        <f>+H28</f>
        <v>3</v>
      </c>
      <c r="J28" s="108">
        <f>+(C$25/(D$25*I28))*1000000</f>
        <v>11.17624071903087</v>
      </c>
      <c r="K28" s="190">
        <f t="shared" si="0"/>
        <v>938.80422039859309</v>
      </c>
      <c r="L28" s="57"/>
      <c r="M28" s="74"/>
      <c r="P28" s="58"/>
      <c r="Q28" s="58"/>
      <c r="R28" s="58"/>
      <c r="S28" s="58"/>
    </row>
    <row r="29" spans="1:46" s="1" customFormat="1" ht="24" customHeight="1" thickBot="1">
      <c r="A29" s="160"/>
      <c r="B29" s="161"/>
      <c r="C29" s="162"/>
      <c r="D29" s="162"/>
      <c r="E29" s="163"/>
      <c r="F29" s="164" t="s">
        <v>30</v>
      </c>
      <c r="G29" s="105" t="s">
        <v>22</v>
      </c>
      <c r="H29" s="94">
        <v>100</v>
      </c>
      <c r="I29" s="95">
        <f>+H29/100</f>
        <v>1</v>
      </c>
      <c r="J29" s="113">
        <f>+(C$25/(D$25*I29))*1000000</f>
        <v>33.528722157092616</v>
      </c>
      <c r="K29" s="192">
        <f t="shared" si="0"/>
        <v>2816.4126611957799</v>
      </c>
      <c r="L29" s="75"/>
      <c r="M29" s="74"/>
    </row>
    <row r="30" spans="1:46" s="1" customFormat="1" ht="24" customHeight="1">
      <c r="A30" s="26" t="s">
        <v>36</v>
      </c>
      <c r="B30" s="55"/>
      <c r="C30" s="55"/>
      <c r="D30" s="55"/>
      <c r="E30" s="55"/>
      <c r="F30" s="61"/>
      <c r="G30" s="9"/>
      <c r="H30" s="9"/>
      <c r="I30" s="9"/>
      <c r="J30" s="9"/>
      <c r="K30" s="9"/>
      <c r="L30" s="13"/>
      <c r="M30" s="74"/>
      <c r="O30" s="28"/>
      <c r="P30" s="28"/>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row>
    <row r="31" spans="1:46" s="1" customFormat="1" ht="24" customHeight="1">
      <c r="A31" s="221" t="s">
        <v>61</v>
      </c>
      <c r="B31" s="221"/>
      <c r="C31" s="221"/>
      <c r="D31" s="221"/>
      <c r="E31" s="221"/>
      <c r="F31" s="221"/>
      <c r="G31" s="221"/>
      <c r="H31" s="221"/>
      <c r="I31" s="221"/>
      <c r="J31" s="221"/>
      <c r="K31" s="9"/>
      <c r="L31" s="9"/>
      <c r="M31" s="9"/>
    </row>
    <row r="32" spans="1:46" ht="24" customHeight="1">
      <c r="A32" s="220" t="s">
        <v>62</v>
      </c>
      <c r="B32" s="220"/>
      <c r="C32" s="220"/>
      <c r="D32" s="220"/>
      <c r="E32" s="220"/>
      <c r="F32" s="220"/>
      <c r="G32" s="220"/>
      <c r="H32" s="220"/>
      <c r="I32" s="220"/>
      <c r="J32" s="220"/>
      <c r="K32" s="9"/>
      <c r="L32" s="11"/>
      <c r="M32" s="11"/>
    </row>
    <row r="33" spans="1:13" ht="24" customHeight="1">
      <c r="A33" s="220" t="s">
        <v>63</v>
      </c>
      <c r="B33" s="220"/>
      <c r="C33" s="220"/>
      <c r="D33" s="220"/>
      <c r="E33" s="220"/>
      <c r="F33" s="220"/>
      <c r="G33" s="220"/>
      <c r="H33" s="220"/>
      <c r="I33" s="220"/>
      <c r="J33" s="220"/>
      <c r="K33" s="9"/>
      <c r="L33" s="52"/>
      <c r="M33" s="11"/>
    </row>
    <row r="34" spans="1:13" ht="24" customHeight="1">
      <c r="A34" s="220" t="s">
        <v>64</v>
      </c>
      <c r="B34" s="220"/>
      <c r="C34" s="220"/>
      <c r="D34" s="220"/>
      <c r="E34" s="220"/>
      <c r="F34" s="220"/>
      <c r="G34" s="220"/>
      <c r="H34" s="220"/>
      <c r="I34" s="220"/>
      <c r="J34" s="220"/>
      <c r="K34" s="9"/>
      <c r="L34" s="52"/>
      <c r="M34" s="11"/>
    </row>
    <row r="35" spans="1:13" ht="24" customHeight="1">
      <c r="A35" s="186" t="s">
        <v>55</v>
      </c>
      <c r="B35" s="186"/>
      <c r="C35" s="186"/>
      <c r="D35" s="186"/>
      <c r="E35" s="186"/>
      <c r="F35" s="187"/>
      <c r="G35" s="186"/>
      <c r="H35" s="186"/>
      <c r="I35" s="186"/>
      <c r="J35" s="186"/>
      <c r="K35" s="9"/>
      <c r="L35" s="52"/>
      <c r="M35" s="11"/>
    </row>
    <row r="36" spans="1:13" s="70" customFormat="1" ht="24" customHeight="1">
      <c r="A36" s="220" t="s">
        <v>70</v>
      </c>
      <c r="B36" s="220"/>
      <c r="C36" s="220"/>
      <c r="D36" s="220"/>
      <c r="E36" s="220"/>
      <c r="F36" s="220"/>
      <c r="G36" s="220"/>
      <c r="H36" s="220"/>
      <c r="I36" s="220"/>
      <c r="J36" s="220"/>
      <c r="K36" s="61"/>
      <c r="L36" s="208"/>
      <c r="M36" s="208"/>
    </row>
    <row r="37" spans="1:13" ht="24" customHeight="1">
      <c r="A37" s="204" t="s">
        <v>67</v>
      </c>
      <c r="B37" s="27"/>
      <c r="C37" s="27"/>
      <c r="D37" s="27"/>
      <c r="E37" s="27"/>
      <c r="F37" s="185"/>
      <c r="G37" s="27"/>
      <c r="H37" s="27"/>
      <c r="I37" s="27"/>
      <c r="J37" s="27"/>
      <c r="K37" s="9"/>
      <c r="L37" s="11"/>
      <c r="M37" s="11"/>
    </row>
    <row r="38" spans="1:13" ht="24" customHeight="1">
      <c r="A38" s="219" t="s">
        <v>60</v>
      </c>
      <c r="B38" s="219"/>
      <c r="C38" s="219"/>
      <c r="D38" s="219"/>
      <c r="E38" s="219"/>
      <c r="F38" s="219"/>
      <c r="G38" s="219"/>
      <c r="H38" s="219"/>
      <c r="I38" s="219"/>
      <c r="J38" s="219"/>
      <c r="K38" s="62"/>
      <c r="L38" s="7"/>
      <c r="M38" s="7"/>
    </row>
    <row r="39" spans="1:13" ht="24" customHeight="1">
      <c r="A39" s="188" t="s">
        <v>71</v>
      </c>
      <c r="B39" s="189"/>
      <c r="C39" s="189"/>
      <c r="D39" s="189"/>
      <c r="E39" s="189"/>
      <c r="F39" s="189"/>
      <c r="G39" s="189"/>
      <c r="H39" s="189"/>
      <c r="I39" s="189"/>
      <c r="J39" s="189"/>
      <c r="K39" s="85"/>
      <c r="L39" s="11"/>
      <c r="M39" s="11"/>
    </row>
    <row r="40" spans="1:13" ht="24" customHeight="1" thickBot="1">
      <c r="A40" s="85"/>
      <c r="B40" s="85"/>
      <c r="C40" s="85"/>
      <c r="D40" s="85"/>
      <c r="E40" s="85"/>
      <c r="F40" s="85"/>
      <c r="G40" s="85"/>
      <c r="H40" s="85"/>
      <c r="I40" s="85"/>
      <c r="J40" s="85"/>
      <c r="K40" s="62"/>
      <c r="L40" s="7"/>
      <c r="M40" s="7"/>
    </row>
    <row r="41" spans="1:13" ht="24" customHeight="1" thickBot="1">
      <c r="A41" s="47" t="s">
        <v>23</v>
      </c>
      <c r="B41" s="48"/>
      <c r="C41" s="49"/>
      <c r="D41" s="50"/>
      <c r="E41" s="51"/>
      <c r="F41" s="62"/>
      <c r="G41" s="29"/>
      <c r="H41" s="29"/>
      <c r="I41" s="29"/>
      <c r="J41" s="29"/>
      <c r="K41" s="29"/>
      <c r="L41" s="7"/>
      <c r="M41" s="7"/>
    </row>
    <row r="42" spans="1:13" ht="24" customHeight="1" thickBot="1">
      <c r="A42" s="33" t="s">
        <v>27</v>
      </c>
      <c r="B42" s="12"/>
      <c r="C42" s="15"/>
      <c r="D42" s="15"/>
      <c r="E42" s="209">
        <v>8</v>
      </c>
      <c r="F42" s="63"/>
      <c r="G42" s="31"/>
      <c r="H42" s="31"/>
      <c r="I42" s="31"/>
      <c r="J42" s="31"/>
      <c r="K42" s="31"/>
      <c r="L42" s="7"/>
      <c r="M42" s="7"/>
    </row>
    <row r="43" spans="1:13" ht="24" customHeight="1" thickBot="1">
      <c r="A43" s="33" t="s">
        <v>28</v>
      </c>
      <c r="B43" s="12"/>
      <c r="C43" s="56"/>
      <c r="D43" s="15"/>
      <c r="E43" s="209">
        <v>9.5</v>
      </c>
      <c r="F43" s="64"/>
      <c r="G43" s="32"/>
      <c r="H43" s="32"/>
      <c r="I43" s="32"/>
      <c r="J43" s="32"/>
      <c r="K43" s="32"/>
      <c r="L43" s="29"/>
      <c r="M43" s="29"/>
    </row>
    <row r="44" spans="1:13" ht="24" customHeight="1">
      <c r="A44" s="33" t="s">
        <v>24</v>
      </c>
      <c r="B44" s="12"/>
      <c r="C44" s="15"/>
      <c r="D44" s="15"/>
      <c r="E44" s="10"/>
      <c r="F44" s="61"/>
      <c r="G44" s="7"/>
      <c r="H44" s="7"/>
      <c r="J44" s="7"/>
      <c r="K44" s="7"/>
      <c r="L44" s="31"/>
      <c r="M44" s="31"/>
    </row>
    <row r="45" spans="1:13" ht="24" customHeight="1">
      <c r="A45" s="33" t="s">
        <v>25</v>
      </c>
      <c r="B45" s="17"/>
      <c r="C45" s="15"/>
      <c r="D45" s="15"/>
      <c r="E45" s="42"/>
      <c r="F45" s="65"/>
      <c r="G45" s="14"/>
      <c r="H45" s="14"/>
      <c r="I45" s="14"/>
      <c r="J45" s="14"/>
      <c r="K45" s="14"/>
      <c r="L45" s="32"/>
      <c r="M45" s="32"/>
    </row>
    <row r="46" spans="1:13" ht="24" customHeight="1">
      <c r="A46" s="9"/>
      <c r="B46" s="18"/>
      <c r="C46" s="19" t="s">
        <v>15</v>
      </c>
      <c r="D46" s="38"/>
      <c r="E46" s="40" t="s">
        <v>17</v>
      </c>
      <c r="F46" s="66"/>
      <c r="I46" s="176"/>
      <c r="J46" s="16"/>
      <c r="K46" s="16"/>
      <c r="L46" s="7"/>
      <c r="M46" s="7"/>
    </row>
    <row r="47" spans="1:13" ht="24" customHeight="1">
      <c r="A47" s="30"/>
      <c r="B47" s="18"/>
      <c r="C47" s="21" t="s">
        <v>16</v>
      </c>
      <c r="D47" s="39"/>
      <c r="E47" s="41" t="s">
        <v>18</v>
      </c>
      <c r="F47" s="61"/>
      <c r="G47" s="7"/>
      <c r="H47" s="7"/>
      <c r="I47" s="176"/>
      <c r="J47" s="7"/>
      <c r="K47" s="7"/>
      <c r="L47" s="14"/>
      <c r="M47" s="14"/>
    </row>
    <row r="48" spans="1:13" ht="24" customHeight="1">
      <c r="A48" s="53" t="s">
        <v>7</v>
      </c>
      <c r="B48" s="37" t="s">
        <v>8</v>
      </c>
      <c r="C48" s="35" t="s">
        <v>9</v>
      </c>
      <c r="D48" s="36" t="s">
        <v>10</v>
      </c>
      <c r="E48" s="41" t="s">
        <v>19</v>
      </c>
      <c r="F48" s="67"/>
      <c r="G48" s="20"/>
      <c r="H48" s="20"/>
      <c r="I48" s="20"/>
      <c r="J48" s="20"/>
      <c r="K48" s="20"/>
      <c r="L48" s="83"/>
      <c r="M48" s="16"/>
    </row>
    <row r="49" spans="1:13" ht="24" customHeight="1">
      <c r="A49" s="43" t="s">
        <v>11</v>
      </c>
      <c r="B49" s="206" t="s">
        <v>12</v>
      </c>
      <c r="C49" s="23">
        <f t="shared" ref="C49:C51" si="1">+$E$42-($E$42*((0.1392+(-0.00846*$E49)+(-0.0001074*$E49^2)+(0.0228*$E$42))))</f>
        <v>4.8876752000000003</v>
      </c>
      <c r="D49" s="23">
        <f t="shared" ref="D49:D51" si="2">+$E$43-($E$43*((0.1041+(-0.008862*$E49)+(-0.0001153*$E49^2)+(0.02817*$E$43))))</f>
        <v>5.2997298500000003</v>
      </c>
      <c r="E49" s="24">
        <v>-9</v>
      </c>
      <c r="F49" s="61"/>
      <c r="G49" s="7"/>
      <c r="H49" s="7"/>
      <c r="I49" s="177"/>
      <c r="J49" s="7"/>
      <c r="K49" s="7"/>
      <c r="L49" s="7"/>
      <c r="M49" s="7"/>
    </row>
    <row r="50" spans="1:13" ht="24" customHeight="1">
      <c r="A50" s="43"/>
      <c r="B50" s="206" t="s">
        <v>14</v>
      </c>
      <c r="C50" s="23">
        <f t="shared" si="1"/>
        <v>5.9430607999999996</v>
      </c>
      <c r="D50" s="23">
        <f t="shared" si="2"/>
        <v>6.6117026499999998</v>
      </c>
      <c r="E50" s="24">
        <v>7</v>
      </c>
      <c r="F50" s="68"/>
      <c r="G50" s="22"/>
      <c r="H50" s="22"/>
      <c r="I50" s="22"/>
      <c r="J50" s="22"/>
      <c r="K50" s="22"/>
      <c r="L50" s="20"/>
      <c r="M50" s="20"/>
    </row>
    <row r="51" spans="1:13" ht="24" customHeight="1">
      <c r="A51" s="44"/>
      <c r="B51" s="207" t="s">
        <v>13</v>
      </c>
      <c r="C51" s="23">
        <f t="shared" si="1"/>
        <v>7.2273871999999999</v>
      </c>
      <c r="D51" s="23">
        <f t="shared" si="2"/>
        <v>8.2197258499999997</v>
      </c>
      <c r="E51" s="24">
        <v>21</v>
      </c>
      <c r="F51" s="68"/>
      <c r="G51" s="22"/>
      <c r="H51" s="22"/>
      <c r="I51" s="22"/>
      <c r="J51" s="22"/>
      <c r="K51" s="22"/>
      <c r="L51" s="7"/>
      <c r="M51" s="7"/>
    </row>
    <row r="52" spans="1:13" ht="24" customHeight="1">
      <c r="F52" s="69"/>
      <c r="G52" s="8"/>
      <c r="H52" s="8"/>
      <c r="I52" s="8"/>
      <c r="J52" s="8"/>
      <c r="K52" s="8"/>
      <c r="L52" s="8"/>
      <c r="M52" s="8"/>
    </row>
    <row r="53" spans="1:13" ht="24" customHeight="1">
      <c r="F53" s="69"/>
      <c r="G53" s="8"/>
      <c r="H53" s="8"/>
      <c r="I53" s="8"/>
      <c r="J53" s="8"/>
      <c r="K53" s="8"/>
      <c r="L53" s="8"/>
      <c r="M53" s="8"/>
    </row>
    <row r="54" spans="1:13" ht="24" customHeight="1">
      <c r="F54" s="69"/>
      <c r="G54" s="8"/>
      <c r="H54" s="8"/>
      <c r="I54" s="8"/>
      <c r="J54" s="8"/>
      <c r="K54" s="8"/>
      <c r="L54" s="8"/>
      <c r="M54" s="8"/>
    </row>
    <row r="55" spans="1:13" ht="24" customHeight="1">
      <c r="L55" s="8"/>
      <c r="M55" s="8"/>
    </row>
    <row r="56" spans="1:13" ht="24" customHeight="1">
      <c r="L56" s="8"/>
      <c r="M56" s="8"/>
    </row>
  </sheetData>
  <customSheetViews>
    <customSheetView guid="{AC6D423E-FE7B-4D32-9833-75280495C919}" scale="75" showPageBreaks="1" fitToPage="1" printArea="1" hiddenRows="1" showRuler="0" topLeftCell="A14">
      <selection activeCell="L38" sqref="L38"/>
      <rowBreaks count="6" manualBreakCount="6">
        <brk id="6" max="16383" man="1"/>
        <brk id="36" max="10" man="1"/>
        <brk id="37" max="16383" man="1"/>
        <brk id="44" max="10" man="1"/>
        <brk id="52" max="16383" man="1"/>
        <brk id="53" max="16383" man="1"/>
      </rowBreaks>
      <pageSetup scale="69" fitToHeight="2" orientation="landscape"/>
      <headerFooter alignWithMargins="0">
        <oddHeader>&amp;L&amp;14Maine Department of Environmental Protection</oddHeader>
        <oddFooter>&amp;L&amp;F&amp;RPage &amp;P</oddFooter>
      </headerFooter>
    </customSheetView>
    <customSheetView guid="{E2B81DA1-96DF-477B-BDF4-5EA36C3B0B1D}" scale="75" fitToPage="1" printArea="1" hiddenRows="1" showRuler="0">
      <selection activeCell="A7" sqref="A7"/>
      <rowBreaks count="4" manualBreakCount="4">
        <brk id="6" max="16383" man="1"/>
        <brk id="37" max="16383" man="1"/>
        <brk id="52" max="16383" man="1"/>
        <brk id="53" max="16383" man="1"/>
      </rowBreaks>
      <pageSetup scale="85" fitToHeight="2" orientation="landscape"/>
      <headerFooter alignWithMargins="0">
        <oddHeader>&amp;L&amp;14Maine Department of Environmental Protection</oddHeader>
        <oddFooter>&amp;L&amp;F&amp;RPage &amp;P</oddFooter>
      </headerFooter>
    </customSheetView>
    <customSheetView guid="{D0C30E94-9669-4306-92CB-734E0C01B7E2}" scale="75" showPageBreaks="1" fitToPage="1" printArea="1" hiddenRows="1" showRuler="0" topLeftCell="A33">
      <selection activeCell="A52" sqref="A52:J52"/>
      <rowBreaks count="5" manualBreakCount="5">
        <brk id="6" max="16383" man="1"/>
        <brk id="36" max="10" man="1"/>
        <brk id="37" max="16383" man="1"/>
        <brk id="52" max="16383" man="1"/>
        <brk id="53" max="16383" man="1"/>
      </rowBreaks>
      <pageSetup scale="86" fitToHeight="2" orientation="landscape"/>
      <headerFooter alignWithMargins="0">
        <oddHeader>&amp;L&amp;14Maine Department of Environmental Protection</oddHeader>
        <oddFooter>&amp;L&amp;F&amp;RPage &amp;P</oddFooter>
      </headerFooter>
    </customSheetView>
    <customSheetView guid="{54D5E27F-FC82-4CFF-B6E6-DB5BA913B8F6}" scale="75" fitToPage="1" hiddenRows="1">
      <selection activeCell="L38" sqref="L38"/>
      <rowBreaks count="5" manualBreakCount="5">
        <brk id="6" max="16383" man="1"/>
        <brk id="36" max="10" man="1"/>
        <brk id="37" max="16383" man="1"/>
        <brk id="52" max="16383" man="1"/>
        <brk id="53" max="16383" man="1"/>
      </rowBreaks>
      <pageSetup scale="69" fitToHeight="2" orientation="landscape"/>
      <headerFooter alignWithMargins="0">
        <oddHeader>&amp;L&amp;14Maine Department of Environmental Protection</oddHeader>
        <oddFooter>&amp;L&amp;F&amp;RPage &amp;P</oddFooter>
      </headerFooter>
    </customSheetView>
    <customSheetView guid="{BD0A41FE-0E89-4BBC-9B2E-8C45D088DE93}" scale="75" fitToPage="1" printArea="1" hiddenRows="1" showRuler="0">
      <selection activeCell="A7" sqref="A7"/>
      <rowBreaks count="4" manualBreakCount="4">
        <brk id="6" max="16383" man="1"/>
        <brk id="37" max="16383" man="1"/>
        <brk id="52" max="16383" man="1"/>
        <brk id="53" max="16383" man="1"/>
      </rowBreaks>
      <pageSetup scale="65" fitToHeight="2" orientation="landscape"/>
      <headerFooter alignWithMargins="0">
        <oddHeader>&amp;L&amp;14Maine Department of Environmental Protection</oddHeader>
        <oddFooter>&amp;L&amp;F&amp;RPage &amp;P</oddFooter>
      </headerFooter>
    </customSheetView>
  </customSheetViews>
  <mergeCells count="7">
    <mergeCell ref="A2:K6"/>
    <mergeCell ref="A38:J38"/>
    <mergeCell ref="A34:J34"/>
    <mergeCell ref="A32:J32"/>
    <mergeCell ref="A31:J31"/>
    <mergeCell ref="A33:J33"/>
    <mergeCell ref="A36:J36"/>
  </mergeCells>
  <phoneticPr fontId="0" type="noConversion"/>
  <hyperlinks>
    <hyperlink ref="F10" r:id="rId1"/>
    <hyperlink ref="F14" r:id="rId2"/>
    <hyperlink ref="F21" r:id="rId3"/>
  </hyperlinks>
  <pageMargins left="0.75" right="0.75" top="0.63" bottom="0.5" header="0.38" footer="0.25"/>
  <pageSetup scale="63" fitToHeight="2" orientation="landscape"/>
  <headerFooter alignWithMargins="0">
    <oddHeader>&amp;L&amp;14Juneau Commission on Sustainability</oddHeader>
    <oddFooter>&amp;L&amp;F&amp;RPage &amp;P</oddFooter>
  </headerFooter>
  <rowBreaks count="3" manualBreakCount="3">
    <brk id="6" max="16383" man="1"/>
    <brk id="45" max="16383" man="1"/>
    <brk id="46"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V65536"/>
    </sheetView>
  </sheetViews>
  <sheetFormatPr baseColWidth="10" defaultColWidth="8.83203125" defaultRowHeight="12" x14ac:dyDescent="0"/>
  <sheetData/>
  <customSheetViews>
    <customSheetView guid="{BD0A41FE-0E89-4BBC-9B2E-8C45D088DE93}" showRuler="0">
      <selection activeCell="C3" sqref="C3"/>
      <pageSetup orientation="portrait"/>
      <headerFooter alignWithMargins="0"/>
    </customSheetView>
  </customSheetViews>
  <phoneticPr fontId="13"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JCOS Fuel Comparison Calculator</vt:lpstr>
      <vt:lpstr>sheet 2</vt:lpstr>
    </vt:vector>
  </TitlesOfParts>
  <Company>DOE/EIA/National Energy Information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Heating Fuel Comparision Calculator</dc:title>
  <dc:subject>Version:  "  heatcalc_Vsn-C_1-08 "</dc:subject>
  <dc:creator>Juneau Commission on Sustainability adapted from State of New Hamphsire</dc:creator>
  <dc:description>A spreadsheet based calculator for evaluating (primarily residential) heating energy/fuels pirces and costs on $/million Btu basis.</dc:description>
  <cp:lastModifiedBy>Lisa Weissler</cp:lastModifiedBy>
  <cp:lastPrinted>2012-12-29T00:38:25Z</cp:lastPrinted>
  <dcterms:created xsi:type="dcterms:W3CDTF">2004-12-16T16:56:03Z</dcterms:created>
  <dcterms:modified xsi:type="dcterms:W3CDTF">2012-12-31T04:01:30Z</dcterms:modified>
</cp:coreProperties>
</file>